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0" yWindow="0" windowWidth="27030" windowHeight="16860" activeTab="0"/>
  </bookViews>
  <sheets>
    <sheet name="RKA" sheetId="1" r:id="rId1"/>
    <sheet name="Land_Stadt" sheetId="2" r:id="rId2"/>
    <sheet name="Pauschalen" sheetId="3" state="hidden" r:id="rId3"/>
  </sheets>
  <externalReferences>
    <externalReference r:id="rId6"/>
  </externalReferences>
  <definedNames>
    <definedName name="_xlfn.IFERROR" hidden="1">#NAME?</definedName>
    <definedName name="_xlnm.Print_Area" localSheetId="0">'RKA'!$A$1:$R$54</definedName>
    <definedName name="Halb" localSheetId="1">OFFSET('[1]Pauschal'!$AH$2,0,0,COUNTA('[1]Pauschal'!$AH:$AH),1)</definedName>
    <definedName name="Halb">OFFSET('Pauschalen'!$AH$2,0,0,COUNTA('Pauschalen'!$AH:$AH),1)</definedName>
    <definedName name="Laenderliste" localSheetId="1">OFFSET('[1]Pauschal'!$C$1,0,0,COUNTA('[1]Pauschal'!$C:$C)+1,1)</definedName>
    <definedName name="Laenderliste">OFFSET('Pauschalen'!$C$1,0,0,COUNTA('Pauschalen'!$C:$C)+1,1)</definedName>
    <definedName name="Land" localSheetId="1">OFFSET('[1]Pauschal'!$AC$2,0,0,COUNTA('[1]Pauschal'!$AC:$AC))</definedName>
    <definedName name="Land">OFFSET('Pauschalen'!$AC$2,0,0,COUNTA('Pauschalen'!$AC:$AC))</definedName>
    <definedName name="Land2" localSheetId="1">OFFSET('[1]Pauschal'!$Q$1,0,0,COUNTA('[1]Pauschal'!$Q:$Q),5)</definedName>
    <definedName name="Land2">OFFSET('Pauschalen'!$Q$1,0,0,COUNTA('Pauschalen'!$Q:$Q),5)</definedName>
    <definedName name="Nacht" localSheetId="1">OFFSET('[1]Pauschal'!$AI$2,0,0,COUNTA('[1]Pauschal'!$AI:$AI),1)</definedName>
    <definedName name="Nacht">OFFSET('Pauschalen'!$AI$2,0,0,COUNTA('Pauschalen'!$AI:$AI),1)</definedName>
    <definedName name="Pausch1" localSheetId="1">OFFSET('[1]Pauschal'!$E$1,0,0,COUNTA('[1]Pauschal'!$E:$E),4)</definedName>
    <definedName name="Pausch1">OFFSET('Pauschalen'!$E$1,0,0,COUNTA('Pauschalen'!$E:$E),4)</definedName>
    <definedName name="Pauschbetrag" localSheetId="1">OFFSET('[1]Pauschal'!$W$1,0,0,COUNTA('[1]Pauschal'!$W:$W),5)</definedName>
    <definedName name="Pauschbetrag">OFFSET('Pauschalen'!$W$1,0,0,COUNTA('Pauschalen'!$W:$W),5)</definedName>
    <definedName name="Stadt" localSheetId="1">OFFSET('[1]Pauschal'!$AE$2,0,0,COUNTA('[1]Pauschal'!$AE:$AE),1)</definedName>
    <definedName name="Stadt">OFFSET('Pauschalen'!$AE$2,0,0,COUNTA('Pauschalen'!$AE:$AE),1)</definedName>
    <definedName name="Stadt1" localSheetId="1">OFFSET('[1]Pauschal'!$K$1,0,0,COUNTA('[1]Pauschal'!$K:$K),5)</definedName>
    <definedName name="Stadt1">OFFSET('Pauschalen'!$K$1,0,0,COUNTA('Pauschalen'!$K:$K),5)</definedName>
    <definedName name="Stadt2" localSheetId="1">OFFSET('[1]Pauschal'!$K$1,0,0,COUNTA('[1]Pauschal'!$K:$K),1)</definedName>
    <definedName name="Stadt2">OFFSET('Pauschalen'!$K$1,0,0,COUNTA('Pauschalen'!$K:$K),1)</definedName>
    <definedName name="Staedte" localSheetId="1">OFFSET('[1]Pauschal'!$AC$1,0,0,COUNTA('[1]Pauschal'!$AC:$AC)+1,7)</definedName>
    <definedName name="Staedte">OFFSET('Pauschalen'!$AC$1,0,0,COUNTA('Pauschalen'!$AC:$AC)+1,7)</definedName>
    <definedName name="Voll" localSheetId="1">OFFSET('[1]Pauschal'!$AG$2,0,0,COUNTA('[1]Pauschal'!$AG:$AG),1)</definedName>
    <definedName name="Voll">OFFSET('Pauschalen'!$AG$2,0,0,COUNTA('Pauschalen'!$AG:$AG),1)</definedName>
  </definedNames>
  <calcPr fullCalcOnLoad="1"/>
</workbook>
</file>

<file path=xl/comments1.xml><?xml version="1.0" encoding="utf-8"?>
<comments xmlns="http://schemas.openxmlformats.org/spreadsheetml/2006/main">
  <authors>
    <author>Dominik Kettel</author>
  </authors>
  <commentList>
    <comment ref="N17" authorId="0">
      <text>
        <r>
          <rPr>
            <b/>
            <sz val="9"/>
            <rFont val="Segoe UI"/>
            <family val="2"/>
          </rPr>
          <t>Zeit mit ":" eingeben
z.B. 16:15</t>
        </r>
      </text>
    </comment>
    <comment ref="N18" authorId="0">
      <text>
        <r>
          <rPr>
            <b/>
            <sz val="9"/>
            <rFont val="Segoe UI"/>
            <family val="2"/>
          </rPr>
          <t>Zeit mit ":" eingeben
z.B. 16:15</t>
        </r>
      </text>
    </comment>
    <comment ref="J9" authorId="0">
      <text>
        <r>
          <rPr>
            <b/>
            <sz val="9"/>
            <rFont val="Segoe UI"/>
            <family val="2"/>
          </rPr>
          <t>Falls das Feld Rot wird stimmt an der IBAN etwas nicht. (Nur DE)</t>
        </r>
      </text>
    </comment>
    <comment ref="J28" authorId="0">
      <text>
        <r>
          <rPr>
            <b/>
            <sz val="9"/>
            <rFont val="Segoe UI"/>
            <family val="2"/>
          </rPr>
          <t>Bei keinen freien Mahlzeiten 0 eintragen.</t>
        </r>
      </text>
    </comment>
    <comment ref="J30" authorId="0">
      <text>
        <r>
          <rPr>
            <b/>
            <sz val="9"/>
            <rFont val="Segoe UI"/>
            <family val="2"/>
          </rPr>
          <t xml:space="preserve">Bei keinen freien Mahlzeiten und gelben Hintergrund 0 eintragen.
</t>
        </r>
      </text>
    </comment>
    <comment ref="J29" authorId="0">
      <text>
        <r>
          <rPr>
            <b/>
            <sz val="9"/>
            <rFont val="Segoe UI"/>
            <family val="2"/>
          </rPr>
          <t>Bei keinen freien Mahlzeiten und gelben Hintergrund 0 eintragen.</t>
        </r>
        <r>
          <rPr>
            <sz val="9"/>
            <rFont val="Segoe UI"/>
            <family val="2"/>
          </rPr>
          <t xml:space="preserve">
</t>
        </r>
      </text>
    </comment>
    <comment ref="L11" authorId="0">
      <text>
        <r>
          <rPr>
            <b/>
            <sz val="9"/>
            <rFont val="Segoe UI"/>
            <family val="2"/>
          </rPr>
          <t>In manchen Staaten gibt es für verschiedenen Städte unterschiedliche Pauschlen, betroffen sind:</t>
        </r>
        <r>
          <rPr>
            <sz val="9"/>
            <rFont val="Segoe UI"/>
            <family val="2"/>
          </rPr>
          <t xml:space="preserve">
Australien, Brasilien, China, Frankreich, Griechenland, Großbritanien, Indien, Italien, Japan, Kanada, Pakistan, Polen, Rumänien, Russische Föderation, Saudi-Arabien, Schweiz, Spanien, Südafrika, Türkei, USA, Vereinigte Staaten von Amerika, Vereinigtes Königreich von Großbritannien und Nordirland
Schauen Sie im Tabellenblatt "Land_Stadt" nach ob Ihre Stadt darunterfällt, wenn ja muss Sie genauso geschrieben werden, ansonsten einfach den Namen so eintragen.</t>
        </r>
      </text>
    </comment>
    <comment ref="M23" authorId="0">
      <text>
        <r>
          <rPr>
            <b/>
            <sz val="9"/>
            <rFont val="Segoe UI"/>
            <family val="2"/>
          </rPr>
          <t>Bei keinen Hotelkosten und gelben oder orangenem Hintergrund 0 eintragen.</t>
        </r>
        <r>
          <rPr>
            <sz val="9"/>
            <rFont val="Segoe UI"/>
            <family val="2"/>
          </rPr>
          <t xml:space="preserve">
</t>
        </r>
      </text>
    </comment>
    <comment ref="L28" authorId="0">
      <text>
        <r>
          <rPr>
            <b/>
            <sz val="9"/>
            <rFont val="Segoe UI"/>
            <family val="2"/>
          </rPr>
          <t>Bei keinen freien Mahlzeiten 0 eintragen.</t>
        </r>
      </text>
    </comment>
    <comment ref="N28" authorId="0">
      <text>
        <r>
          <rPr>
            <b/>
            <sz val="9"/>
            <rFont val="Segoe UI"/>
            <family val="2"/>
          </rPr>
          <t>Bei keinen freien Mahlzeiten 0 eintragen.</t>
        </r>
      </text>
    </comment>
    <comment ref="L29" authorId="0">
      <text>
        <r>
          <rPr>
            <b/>
            <sz val="9"/>
            <rFont val="Segoe UI"/>
            <family val="2"/>
          </rPr>
          <t>Bei keinen freien Mahlzeiten und gelben Hintergrund 0 eintragen.</t>
        </r>
        <r>
          <rPr>
            <sz val="9"/>
            <rFont val="Segoe UI"/>
            <family val="2"/>
          </rPr>
          <t xml:space="preserve">
</t>
        </r>
      </text>
    </comment>
    <comment ref="N29" authorId="0">
      <text>
        <r>
          <rPr>
            <b/>
            <sz val="9"/>
            <rFont val="Segoe UI"/>
            <family val="2"/>
          </rPr>
          <t>Bei keinen freien Mahlzeiten und gelben Hintergrund 0 eintragen.</t>
        </r>
        <r>
          <rPr>
            <sz val="9"/>
            <rFont val="Segoe UI"/>
            <family val="2"/>
          </rPr>
          <t xml:space="preserve">
</t>
        </r>
      </text>
    </comment>
    <comment ref="L30" authorId="0">
      <text>
        <r>
          <rPr>
            <b/>
            <sz val="9"/>
            <rFont val="Segoe UI"/>
            <family val="2"/>
          </rPr>
          <t xml:space="preserve">Bei keinen freien Mahlzeiten und gelben Hintergrund 0 eintragen.
</t>
        </r>
      </text>
    </comment>
    <comment ref="N30" authorId="0">
      <text>
        <r>
          <rPr>
            <b/>
            <sz val="9"/>
            <rFont val="Segoe UI"/>
            <family val="2"/>
          </rPr>
          <t xml:space="preserve">Bei keinen freien Mahlzeiten und gelben Hintergrund 0 eintragen.
</t>
        </r>
      </text>
    </comment>
    <comment ref="L33" authorId="0">
      <text>
        <r>
          <rPr>
            <b/>
            <sz val="9"/>
            <rFont val="Segoe UI"/>
            <family val="2"/>
          </rPr>
          <t>Gefahrene Kilometer</t>
        </r>
        <r>
          <rPr>
            <sz val="9"/>
            <rFont val="Segoe UI"/>
            <family val="2"/>
          </rPr>
          <t xml:space="preserve">
</t>
        </r>
      </text>
    </comment>
    <comment ref="L34" authorId="0">
      <text>
        <r>
          <rPr>
            <b/>
            <sz val="9"/>
            <rFont val="Segoe UI"/>
            <family val="2"/>
          </rPr>
          <t>Anzahl Personen</t>
        </r>
      </text>
    </comment>
    <comment ref="N34" authorId="0">
      <text>
        <r>
          <rPr>
            <b/>
            <sz val="9"/>
            <rFont val="Segoe UI"/>
            <family val="2"/>
          </rPr>
          <t>Strecke in Kilometer</t>
        </r>
      </text>
    </comment>
    <comment ref="J10" authorId="0">
      <text>
        <r>
          <rPr>
            <b/>
            <sz val="9"/>
            <rFont val="Segoe UI"/>
            <family val="2"/>
          </rPr>
          <t>BIC nur bei ausländischen Konten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<sst xmlns="http://schemas.openxmlformats.org/spreadsheetml/2006/main" count="2237" uniqueCount="426">
  <si>
    <t>Antragsteller:</t>
  </si>
  <si>
    <t>Name, Vorname:</t>
  </si>
  <si>
    <t>Straße:</t>
  </si>
  <si>
    <t>PLZ und Ort:</t>
  </si>
  <si>
    <t>Telefon:</t>
  </si>
  <si>
    <t>Bankverbindung:</t>
  </si>
  <si>
    <t>Kto.-Inhaber:</t>
  </si>
  <si>
    <t>Bank:</t>
  </si>
  <si>
    <t>IBAN:</t>
  </si>
  <si>
    <t>BIC:</t>
  </si>
  <si>
    <t>Anreise am (XX.XX.XX):</t>
  </si>
  <si>
    <t>Uhrzeit bei Abfahrt (XX:XX):</t>
  </si>
  <si>
    <t>Std:</t>
  </si>
  <si>
    <t>Uhrzeit bei Ankunft (XX:XX):</t>
  </si>
  <si>
    <t>Volle Tage der Abwesenheit:</t>
  </si>
  <si>
    <t>Reiseausgaben:</t>
  </si>
  <si>
    <t>(Für alle Ausgaben mit Ausnahme der Pauschalen sind Belege beizufügen)</t>
  </si>
  <si>
    <t>Verpflegungsmehraufwendungen:</t>
  </si>
  <si>
    <t>Fahrtkosten:</t>
  </si>
  <si>
    <t>Reisenebenkosten (z.B. Taxi, Telefon oder Parkgebühren):</t>
  </si>
  <si>
    <t>Art der Kosten</t>
  </si>
  <si>
    <t>Übertrag gemäß Honorarabrechnung</t>
  </si>
  <si>
    <t>Art des Honorars</t>
  </si>
  <si>
    <t>abzüglich evt. gezahlter Vorschüsse:</t>
  </si>
  <si>
    <t>© Deutscher Bridge-Verband</t>
  </si>
  <si>
    <t>Übernachtungskosten gemäß Hotelbeleg in €:</t>
  </si>
  <si>
    <t>Deutschland</t>
  </si>
  <si>
    <t>Kosten gemäß Beleg in €</t>
  </si>
  <si>
    <t>Betrag in €</t>
  </si>
  <si>
    <t>angebrochene Tage (&gt;8h) der Abwesenheit:</t>
  </si>
  <si>
    <t>volle Tage</t>
  </si>
  <si>
    <t>Anzahl</t>
  </si>
  <si>
    <t>Bahn inkl. Zuschläge, Flug oder Schiff gemäß beil. Belege in €:</t>
  </si>
  <si>
    <t>PKW - Vergütung 0,30 €/km, gefahrene km:</t>
  </si>
  <si>
    <t>zu zahlender Gesamtbetrag:</t>
  </si>
  <si>
    <t>ergibt in €</t>
  </si>
  <si>
    <t>Abreise am (XX.XX.XX):</t>
  </si>
  <si>
    <t>Anreisetag (&gt; 8h)</t>
  </si>
  <si>
    <t>Abreisetag (&gt; 8h)</t>
  </si>
  <si>
    <t>Reiseziel (Land/Ort)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</si>
  <si>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</si>
  <si>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</si>
  <si>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</si>
  <si>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</si>
  <si>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</si>
  <si>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</si>
  <si>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</si>
  <si>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</si>
  <si>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</si>
  <si>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</si>
  <si>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</si>
  <si>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</t>
  </si>
  <si>
    <t>Canberra</t>
  </si>
  <si>
    <t>Sydney</t>
  </si>
  <si>
    <t>Bahrain</t>
  </si>
  <si>
    <t>Bangladesch</t>
  </si>
  <si>
    <t>Barbados</t>
  </si>
  <si>
    <t>Belgien</t>
  </si>
  <si>
    <t>Benin</t>
  </si>
  <si>
    <t>Bolivien</t>
  </si>
  <si>
    <t>Botsuana</t>
  </si>
  <si>
    <t>Brasilien</t>
  </si>
  <si>
    <t>Brasilia</t>
  </si>
  <si>
    <t>Brunei</t>
  </si>
  <si>
    <t>Bulgarien</t>
  </si>
  <si>
    <t>Burundi</t>
  </si>
  <si>
    <t>Chile</t>
  </si>
  <si>
    <t>China</t>
  </si>
  <si>
    <t>Chengdu</t>
  </si>
  <si>
    <t>Hongkong</t>
  </si>
  <si>
    <t>Rest</t>
  </si>
  <si>
    <t>Bosnien und Herzegowina</t>
  </si>
  <si>
    <t>Rio de Janeiro</t>
  </si>
  <si>
    <t>Sao Paulo</t>
  </si>
  <si>
    <t>Burkina Faso</t>
  </si>
  <si>
    <t>Brasielien</t>
  </si>
  <si>
    <t>Kanton</t>
  </si>
  <si>
    <t>Peking</t>
  </si>
  <si>
    <t>Shanghai</t>
  </si>
  <si>
    <t>Dänemark</t>
  </si>
  <si>
    <t>Dschibuti</t>
  </si>
  <si>
    <t>Ecuador</t>
  </si>
  <si>
    <t>Eritrea</t>
  </si>
  <si>
    <t>Estland</t>
  </si>
  <si>
    <t>Fidschi</t>
  </si>
  <si>
    <t>Finnland</t>
  </si>
  <si>
    <t>Frankreich</t>
  </si>
  <si>
    <t>Lyon</t>
  </si>
  <si>
    <t>Marseille</t>
  </si>
  <si>
    <t>Paris</t>
  </si>
  <si>
    <t>Straßburg</t>
  </si>
  <si>
    <t>Gabun</t>
  </si>
  <si>
    <t>Gambia</t>
  </si>
  <si>
    <t>Georgien</t>
  </si>
  <si>
    <t>Ghana</t>
  </si>
  <si>
    <t>Griechenland</t>
  </si>
  <si>
    <t>Athen</t>
  </si>
  <si>
    <t>Guatemala</t>
  </si>
  <si>
    <t>Guinea</t>
  </si>
  <si>
    <t>Guinea-Bissau</t>
  </si>
  <si>
    <t>Haiti</t>
  </si>
  <si>
    <t>Honduras</t>
  </si>
  <si>
    <t>Indien</t>
  </si>
  <si>
    <t>Bangalore</t>
  </si>
  <si>
    <t>Costa Rica</t>
  </si>
  <si>
    <t>Côte d’Ivoire</t>
  </si>
  <si>
    <t>Elfenbeinküste</t>
  </si>
  <si>
    <t>Dominikanische Republik</t>
  </si>
  <si>
    <t>El Salvador</t>
  </si>
  <si>
    <t>Chennai</t>
  </si>
  <si>
    <t>Kalkutta</t>
  </si>
  <si>
    <t>Mumbai</t>
  </si>
  <si>
    <t>Indonesien</t>
  </si>
  <si>
    <t>Iran</t>
  </si>
  <si>
    <t>Irland</t>
  </si>
  <si>
    <t>Island</t>
  </si>
  <si>
    <t>Israel</t>
  </si>
  <si>
    <t>Italien</t>
  </si>
  <si>
    <t>Mailand</t>
  </si>
  <si>
    <t>Rom</t>
  </si>
  <si>
    <t>Jamaika</t>
  </si>
  <si>
    <t>Japan</t>
  </si>
  <si>
    <t>Tokio</t>
  </si>
  <si>
    <t>Jemen</t>
  </si>
  <si>
    <t>Jordanien</t>
  </si>
  <si>
    <t>Kambodscha</t>
  </si>
  <si>
    <t>Kamerun</t>
  </si>
  <si>
    <t>Kanada</t>
  </si>
  <si>
    <t>Ottawa</t>
  </si>
  <si>
    <t>Toronto</t>
  </si>
  <si>
    <t>Vancouver</t>
  </si>
  <si>
    <t>Kasachstan</t>
  </si>
  <si>
    <t>Katar</t>
  </si>
  <si>
    <t>Kenia</t>
  </si>
  <si>
    <t>Kirgisistan</t>
  </si>
  <si>
    <t>Kolumbien</t>
  </si>
  <si>
    <t>Kap Verde</t>
  </si>
  <si>
    <t>Kongo, Republik</t>
  </si>
  <si>
    <t>Kongo, Demokratische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</si>
  <si>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</si>
  <si>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</si>
  <si>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</si>
  <si>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</si>
  <si>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</si>
  <si>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</si>
  <si>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</si>
  <si>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</si>
  <si>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</si>
  <si>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</si>
  <si>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</si>
  <si>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</si>
  <si>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</si>
  <si>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</si>
  <si>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</si>
  <si>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</si>
  <si>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</si>
  <si>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</si>
  <si>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</si>
  <si>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</si>
  <si>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</si>
  <si>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</si>
  <si>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</si>
  <si>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</si>
  <si>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</si>
  <si>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</si>
  <si>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</si>
  <si>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</si>
  <si>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</si>
  <si>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</si>
  <si>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</si>
  <si>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</si>
  <si>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Korea, Demokratische Volksrepublik</t>
  </si>
  <si>
    <t>Nrdkorea</t>
  </si>
  <si>
    <t>Südkorea</t>
  </si>
  <si>
    <t>Korea, Republik</t>
  </si>
  <si>
    <t>Marshall Inseln</t>
  </si>
  <si>
    <t>Moldau, Republik</t>
  </si>
  <si>
    <t>Pauschbetrag</t>
  </si>
  <si>
    <t>Tagessätze</t>
  </si>
  <si>
    <t>Niederlande</t>
  </si>
  <si>
    <t>Niger</t>
  </si>
  <si>
    <t>Nigeria</t>
  </si>
  <si>
    <t>Norwegen</t>
  </si>
  <si>
    <t>Österreich</t>
  </si>
  <si>
    <t>Oman</t>
  </si>
  <si>
    <t>Pakistan</t>
  </si>
  <si>
    <t>Islamabad</t>
  </si>
  <si>
    <t>Palau</t>
  </si>
  <si>
    <t>Panama</t>
  </si>
  <si>
    <t>Papua-Neuguinea</t>
  </si>
  <si>
    <t>Paraguay</t>
  </si>
  <si>
    <t>Peru</t>
  </si>
  <si>
    <t>Philippinen</t>
  </si>
  <si>
    <t>Polen</t>
  </si>
  <si>
    <t>Breslau</t>
  </si>
  <si>
    <t>Danzig</t>
  </si>
  <si>
    <t>Krakau</t>
  </si>
  <si>
    <t>Warschau</t>
  </si>
  <si>
    <t>Portugal</t>
  </si>
  <si>
    <t>Ruanda</t>
  </si>
  <si>
    <t>Rumänien</t>
  </si>
  <si>
    <t>Bukarest</t>
  </si>
  <si>
    <t>Jekaterinburg</t>
  </si>
  <si>
    <t>Moskau</t>
  </si>
  <si>
    <t>Sambia</t>
  </si>
  <si>
    <t>Samoa</t>
  </si>
  <si>
    <t>Saudi-Arabien</t>
  </si>
  <si>
    <t>Djidda</t>
  </si>
  <si>
    <t>Russische Föderation</t>
  </si>
  <si>
    <t>St. Petersburg</t>
  </si>
  <si>
    <t>San Marino</t>
  </si>
  <si>
    <t>São Tomé – Príncipe</t>
  </si>
  <si>
    <t>Riad</t>
  </si>
  <si>
    <t>Schweden</t>
  </si>
  <si>
    <t>Schweiz</t>
  </si>
  <si>
    <t>Genf</t>
  </si>
  <si>
    <t>Senegal</t>
  </si>
  <si>
    <t>Serbien</t>
  </si>
  <si>
    <t>Simbabwe</t>
  </si>
  <si>
    <t>Singapur</t>
  </si>
  <si>
    <t>Slowenien</t>
  </si>
  <si>
    <t>Spanien</t>
  </si>
  <si>
    <t>Barcelona</t>
  </si>
  <si>
    <t>Madrid</t>
  </si>
  <si>
    <t>Sudan</t>
  </si>
  <si>
    <t>Südafrika</t>
  </si>
  <si>
    <t>Kapstadt</t>
  </si>
  <si>
    <t>Johannesburg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</si>
  <si>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</si>
  <si>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</si>
  <si>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</si>
  <si>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</si>
  <si>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</si>
  <si>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</si>
  <si>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</si>
  <si>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</si>
  <si>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Tschad</t>
  </si>
  <si>
    <t>Türkei</t>
  </si>
  <si>
    <t>Sierra Leone</t>
  </si>
  <si>
    <t>Slowakische Republik</t>
  </si>
  <si>
    <t>!Elfenbeinküste</t>
  </si>
  <si>
    <t>!Nordkorea</t>
  </si>
  <si>
    <t>!Südkorea</t>
  </si>
  <si>
    <t>Kanarische Inseln</t>
  </si>
  <si>
    <t>Palma de Mallorca</t>
  </si>
  <si>
    <t>Sri Lanka</t>
  </si>
  <si>
    <t>Trinidad und Tobago</t>
  </si>
  <si>
    <t>Tschechische Republik</t>
  </si>
  <si>
    <t>Istanbul</t>
  </si>
  <si>
    <t>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</si>
  <si>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</si>
  <si>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</si>
  <si>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</si>
  <si>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</si>
  <si>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</si>
  <si>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</si>
  <si>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</si>
  <si>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</si>
  <si>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</si>
  <si>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Atlanta</t>
  </si>
  <si>
    <t>Boston</t>
  </si>
  <si>
    <t>Chicago</t>
  </si>
  <si>
    <t>Houston</t>
  </si>
  <si>
    <t>Miami</t>
  </si>
  <si>
    <t>London</t>
  </si>
  <si>
    <t>Vietnam</t>
  </si>
  <si>
    <t>Weißrussland</t>
  </si>
  <si>
    <t>Zypern</t>
  </si>
  <si>
    <t>Vereinigte Arabische Emirate</t>
  </si>
  <si>
    <t>Vereinigte Staaten von Amerika</t>
  </si>
  <si>
    <t>USA</t>
  </si>
  <si>
    <t>Los Angeles</t>
  </si>
  <si>
    <t>New York City</t>
  </si>
  <si>
    <t>San Francisco</t>
  </si>
  <si>
    <t>Washington D. C.</t>
  </si>
  <si>
    <t>Washington DC</t>
  </si>
  <si>
    <t>Vereinigtes Königreich von Großbritannien und Nordirland</t>
  </si>
  <si>
    <t>Großbritanien</t>
  </si>
  <si>
    <t>Belarus</t>
  </si>
  <si>
    <t>Zentralafrikanische Republik</t>
  </si>
  <si>
    <t>Neu Delhi</t>
  </si>
  <si>
    <t>!Belarus</t>
  </si>
  <si>
    <t>Nordkorea</t>
  </si>
  <si>
    <t>Voll</t>
  </si>
  <si>
    <t>Teil</t>
  </si>
  <si>
    <t>Land</t>
  </si>
  <si>
    <t>Stadt</t>
  </si>
  <si>
    <t>Nacht</t>
  </si>
  <si>
    <t>Boulogne-Billancourt</t>
  </si>
  <si>
    <t>Nanterre</t>
  </si>
  <si>
    <t>Asnières-sur-Seine</t>
  </si>
  <si>
    <t>Colombes</t>
  </si>
  <si>
    <t>Courbevoie</t>
  </si>
  <si>
    <t>Rueil-Malmaison</t>
  </si>
  <si>
    <t>Issy-les-Moulineaux</t>
  </si>
  <si>
    <t>Levallois-Perret</t>
  </si>
  <si>
    <t>Antony</t>
  </si>
  <si>
    <t>Neuilly-sur-Seine</t>
  </si>
  <si>
    <t>Clichy</t>
  </si>
  <si>
    <t>Clamart</t>
  </si>
  <si>
    <t>Aubervilliers</t>
  </si>
  <si>
    <t>Saint-Denis</t>
  </si>
  <si>
    <t>Aulnay-sous-Bois</t>
  </si>
  <si>
    <t>Le Raincy</t>
  </si>
  <si>
    <t>Bagnolet</t>
  </si>
  <si>
    <t>Bobigny</t>
  </si>
  <si>
    <t>Bondy</t>
  </si>
  <si>
    <t>Clichy-sous-Bois</t>
  </si>
  <si>
    <t>Livry-Gargan</t>
  </si>
  <si>
    <t>Coubron</t>
  </si>
  <si>
    <t>Tremblay-en-France</t>
  </si>
  <si>
    <t>Montfermeil</t>
  </si>
  <si>
    <t>Drancy</t>
  </si>
  <si>
    <t>Le Blanc-Mesnil</t>
  </si>
  <si>
    <t>Le Bourget</t>
  </si>
  <si>
    <t>Dugny</t>
  </si>
  <si>
    <t>La Courneuve</t>
  </si>
  <si>
    <t>Épinay-sur-Seine</t>
  </si>
  <si>
    <t>Gagny</t>
  </si>
  <si>
    <t>Gournay-sur-Marne</t>
  </si>
  <si>
    <t>Noisy-le-Grand</t>
  </si>
  <si>
    <t>L’Île-Saint-Denis</t>
  </si>
  <si>
    <t>Le Pré-Saint-Gervais</t>
  </si>
  <si>
    <t>Pantin</t>
  </si>
  <si>
    <t>Les Lilas</t>
  </si>
  <si>
    <t>Villemomble</t>
  </si>
  <si>
    <t>Les Pavillons-sous-Bois</t>
  </si>
  <si>
    <t>Montreuil</t>
  </si>
  <si>
    <t>Neuilly-Plaisance</t>
  </si>
  <si>
    <t>Neuilly-sur-Marne</t>
  </si>
  <si>
    <t>Noisy-le-Sec</t>
  </si>
  <si>
    <t>Pierrefitte-sur-Seine</t>
  </si>
  <si>
    <t>Romainville</t>
  </si>
  <si>
    <t>Rosny-sous-Bois</t>
  </si>
  <si>
    <t>Saint-Ouen-sur-Seine</t>
  </si>
  <si>
    <t>Sevran</t>
  </si>
  <si>
    <t>Stains</t>
  </si>
  <si>
    <t>Vaujours</t>
  </si>
  <si>
    <t>Villepinte</t>
  </si>
  <si>
    <t>Villetaneuse</t>
  </si>
  <si>
    <t>Bourg-la-Reine</t>
  </si>
  <si>
    <t>Bagneux</t>
  </si>
  <si>
    <t>Bois-Colombes</t>
  </si>
  <si>
    <t>Châtenay-Malabry</t>
  </si>
  <si>
    <t>Sceaux</t>
  </si>
  <si>
    <t>Châtillon</t>
  </si>
  <si>
    <t>Chaville</t>
  </si>
  <si>
    <t>Meudon</t>
  </si>
  <si>
    <t>Le Plessis-Robinson</t>
  </si>
  <si>
    <t>Fontenay-aux-Roses</t>
  </si>
  <si>
    <t>Garches</t>
  </si>
  <si>
    <t>Saint-Cloud</t>
  </si>
  <si>
    <t>La Garenne-Colombes</t>
  </si>
  <si>
    <t>Gennevilliers</t>
  </si>
  <si>
    <t>Malakoff</t>
  </si>
  <si>
    <t>Montrouge</t>
  </si>
  <si>
    <t>Marnes-la-Coquette</t>
  </si>
  <si>
    <t>Puteaux</t>
  </si>
  <si>
    <t>Sèvres</t>
  </si>
  <si>
    <t>Suresnes</t>
  </si>
  <si>
    <t>Vanves</t>
  </si>
  <si>
    <t>Vaucresson</t>
  </si>
  <si>
    <t>Ville-d’Avray</t>
  </si>
  <si>
    <t>Villeneuve-la-Garenne</t>
  </si>
  <si>
    <t>Ablon-sur-Seine</t>
  </si>
  <si>
    <t>Orly</t>
  </si>
  <si>
    <t>Villeneuve-le-Roi</t>
  </si>
  <si>
    <t>L’Haÿ-les-Roses</t>
  </si>
  <si>
    <t>Créteil</t>
  </si>
  <si>
    <t>Alfortville</t>
  </si>
  <si>
    <t>Arcueil</t>
  </si>
  <si>
    <t>Cachan</t>
  </si>
  <si>
    <t>Boissy-Saint-Léger</t>
  </si>
  <si>
    <t>Bonneuil-sur-Marne</t>
  </si>
  <si>
    <t>Bry-sur-Marne</t>
  </si>
  <si>
    <t>Villiers-sur-Marne</t>
  </si>
  <si>
    <t>Nogent-sur-Marne</t>
  </si>
  <si>
    <t>Champigny-sur-Marne</t>
  </si>
  <si>
    <t>Charenton-le-Pont</t>
  </si>
  <si>
    <t>Chennevières-sur-Marne</t>
  </si>
  <si>
    <t>Chevilly-Larue</t>
  </si>
  <si>
    <t>Thiais</t>
  </si>
  <si>
    <t>Choisy-le-Roi</t>
  </si>
  <si>
    <t>Fontenay-sous-Bois</t>
  </si>
  <si>
    <t>Fresnes</t>
  </si>
  <si>
    <t>Gentilly</t>
  </si>
  <si>
    <t>Le Kremlin-Bicêtre</t>
  </si>
  <si>
    <t>Ivry-sur-Seine</t>
  </si>
  <si>
    <t>Joinville-le-Pont</t>
  </si>
  <si>
    <t>La Queue-en-Brie</t>
  </si>
  <si>
    <t>Ormesson-sur-Marne</t>
  </si>
  <si>
    <t>Le Perreux-sur-Marne</t>
  </si>
  <si>
    <t>Le Plessis-Trévise</t>
  </si>
  <si>
    <t>Limeil-Brévannes</t>
  </si>
  <si>
    <t>Villeneuve-Saint-Georges</t>
  </si>
  <si>
    <t>Maisons-Alfort</t>
  </si>
  <si>
    <t>Mandres-les-Roses</t>
  </si>
  <si>
    <t>Villecresnes</t>
  </si>
  <si>
    <t>Marolles-en-Brie</t>
  </si>
  <si>
    <t>Noiseau</t>
  </si>
  <si>
    <t>Périgny</t>
  </si>
  <si>
    <t>Rungis</t>
  </si>
  <si>
    <t>Saint-Mandé</t>
  </si>
  <si>
    <t>Vincennes</t>
  </si>
  <si>
    <t>Saint-Maur-des-Fossés</t>
  </si>
  <si>
    <t>Saint-Maurice</t>
  </si>
  <si>
    <t>Santeny</t>
  </si>
  <si>
    <t>Sucy-en-Brie</t>
  </si>
  <si>
    <t>Valenton</t>
  </si>
  <si>
    <t>Villejuif</t>
  </si>
  <si>
    <t>Vitry-sur-Seine</t>
  </si>
  <si>
    <t>Washington D.C.</t>
  </si>
  <si>
    <t>Halb</t>
  </si>
  <si>
    <t>DBV - Reisekosten-Abrechnung</t>
  </si>
  <si>
    <t>weitere Personen und mitgefahrene Strecke (0,02 €*Person/km):</t>
  </si>
  <si>
    <t>Deutscher Bridge-Verband e.V.
Augustinusstr. 11 C
50226 Frechen-Königsdorf
E-Mail:</t>
  </si>
  <si>
    <t>finanzen@bridge-verband.de</t>
  </si>
  <si>
    <t>Version vom 30.04.2022</t>
  </si>
  <si>
    <r>
      <rPr>
        <b/>
        <sz val="10"/>
        <rFont val="Tahoma"/>
        <family val="2"/>
      </rPr>
      <t>Reisezweck</t>
    </r>
    <r>
      <rPr>
        <sz val="10"/>
        <rFont val="Tahoma"/>
        <family val="2"/>
      </rPr>
      <t xml:space="preserve"> mit </t>
    </r>
    <r>
      <rPr>
        <b/>
        <sz val="10"/>
        <rFont val="Tahoma"/>
        <family val="2"/>
      </rPr>
      <t xml:space="preserve">Kurzbericht </t>
    </r>
    <r>
      <rPr>
        <sz val="10"/>
        <rFont val="Tahoma"/>
        <family val="2"/>
      </rPr>
      <t>laut Reisekostenordnung §1 Abs. 4d.:</t>
    </r>
  </si>
  <si>
    <t>Übernachtung:</t>
  </si>
  <si>
    <t>Frühstück</t>
  </si>
  <si>
    <t>Kostenlose Mahlzeiten</t>
  </si>
  <si>
    <t>Abend</t>
  </si>
  <si>
    <t>Mittag</t>
  </si>
  <si>
    <t>Datum und Unterschrift des  Antragstellers</t>
  </si>
  <si>
    <t>- In Excel nur die gelben Felder ausfüllen, außer bei Reiseneben- und Honorarkosten-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</si>
</sst>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EUR]"/>
    <numFmt numFmtId="167" formatCode="#,##0.00\ &quot;€&quot;"/>
    <numFmt numFmtId="168" formatCode="#,##0\ &quot;km&quot;"/>
    <numFmt numFmtId="169" formatCode="h:mm;@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u val="single"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/>
      <top/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/>
      <top style="thin">
        <color indexed="63"/>
      </top>
      <bottom/>
    </border>
    <border>
      <left style="medium">
        <color indexed="63"/>
      </left>
      <right/>
      <top style="thin">
        <color indexed="63"/>
      </top>
      <bottom style="dotted">
        <color indexed="63"/>
      </bottom>
    </border>
    <border>
      <left/>
      <right/>
      <top style="thin">
        <color indexed="63"/>
      </top>
      <bottom style="dotted">
        <color indexed="63"/>
      </bottom>
    </border>
    <border>
      <left/>
      <right style="medium">
        <color indexed="63"/>
      </right>
      <top style="thin">
        <color indexed="63"/>
      </top>
      <bottom style="dotted">
        <color indexed="63"/>
      </bottom>
    </border>
    <border>
      <left style="medium">
        <color indexed="63"/>
      </left>
      <right/>
      <top style="dotted">
        <color indexed="63"/>
      </top>
      <bottom style="dotted">
        <color indexed="63"/>
      </bottom>
    </border>
    <border>
      <left/>
      <right/>
      <top style="dotted">
        <color indexed="63"/>
      </top>
      <bottom style="dotted">
        <color indexed="63"/>
      </bottom>
    </border>
    <border>
      <left/>
      <right style="medium">
        <color indexed="63"/>
      </right>
      <top style="dotted">
        <color indexed="63"/>
      </top>
      <bottom style="dotted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medium">
        <color indexed="63"/>
      </left>
      <right/>
      <top style="dotted">
        <color indexed="63"/>
      </top>
      <bottom style="thin">
        <color indexed="63"/>
      </bottom>
    </border>
    <border>
      <left/>
      <right/>
      <top style="dotted">
        <color indexed="63"/>
      </top>
      <bottom style="thin">
        <color indexed="63"/>
      </bottom>
    </border>
    <border>
      <left/>
      <right style="medium">
        <color indexed="63"/>
      </right>
      <top style="dotted">
        <color indexed="63"/>
      </top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medium">
        <color indexed="63"/>
      </left>
      <right style="thin">
        <color indexed="63"/>
      </right>
      <top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9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169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/>
      <protection/>
    </xf>
    <xf numFmtId="167" fontId="3" fillId="0" borderId="11" xfId="0" applyNumberFormat="1" applyFont="1" applyFill="1" applyBorder="1" applyAlignment="1" applyProtection="1">
      <alignment horizontal="right"/>
      <protection/>
    </xf>
    <xf numFmtId="167" fontId="6" fillId="34" borderId="20" xfId="0" applyNumberFormat="1" applyFont="1" applyFill="1" applyBorder="1" applyAlignment="1" applyProtection="1">
      <alignment horizontal="right"/>
      <protection/>
    </xf>
    <xf numFmtId="167" fontId="6" fillId="34" borderId="21" xfId="0" applyNumberFormat="1" applyFont="1" applyFill="1" applyBorder="1" applyAlignment="1" applyProtection="1">
      <alignment horizontal="right"/>
      <protection/>
    </xf>
    <xf numFmtId="167" fontId="6" fillId="34" borderId="22" xfId="0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167" fontId="6" fillId="34" borderId="25" xfId="0" applyNumberFormat="1" applyFont="1" applyFill="1" applyBorder="1" applyAlignment="1" applyProtection="1">
      <alignment horizontal="right"/>
      <protection/>
    </xf>
    <xf numFmtId="167" fontId="6" fillId="34" borderId="26" xfId="0" applyNumberFormat="1" applyFont="1" applyFill="1" applyBorder="1" applyAlignment="1" applyProtection="1">
      <alignment horizontal="right"/>
      <protection/>
    </xf>
    <xf numFmtId="167" fontId="6" fillId="34" borderId="27" xfId="0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5" fillId="0" borderId="29" xfId="0" applyFont="1" applyFill="1" applyBorder="1" applyAlignment="1" applyProtection="1">
      <alignment horizontal="left" vertical="top"/>
      <protection locked="0"/>
    </xf>
    <xf numFmtId="0" fontId="5" fillId="0" borderId="30" xfId="0" applyFont="1" applyFill="1" applyBorder="1" applyAlignment="1" applyProtection="1">
      <alignment horizontal="left" vertical="top"/>
      <protection locked="0"/>
    </xf>
    <xf numFmtId="0" fontId="5" fillId="0" borderId="31" xfId="0" applyFont="1" applyFill="1" applyBorder="1" applyAlignment="1" applyProtection="1">
      <alignment horizontal="left" vertical="top"/>
      <protection locked="0"/>
    </xf>
    <xf numFmtId="0" fontId="5" fillId="0" borderId="32" xfId="0" applyFont="1" applyFill="1" applyBorder="1" applyAlignment="1" applyProtection="1">
      <alignment horizontal="left" vertical="top"/>
      <protection locked="0"/>
    </xf>
    <xf numFmtId="0" fontId="5" fillId="0" borderId="33" xfId="0" applyFont="1" applyFill="1" applyBorder="1" applyAlignment="1" applyProtection="1">
      <alignment horizontal="left" vertical="top"/>
      <protection locked="0"/>
    </xf>
    <xf numFmtId="0" fontId="5" fillId="0" borderId="34" xfId="0" applyFont="1" applyFill="1" applyBorder="1" applyAlignment="1" applyProtection="1">
      <alignment horizontal="left" vertical="top"/>
      <protection locked="0"/>
    </xf>
    <xf numFmtId="167" fontId="6" fillId="34" borderId="24" xfId="0" applyNumberFormat="1" applyFont="1" applyFill="1" applyBorder="1" applyAlignment="1" applyProtection="1">
      <alignment horizontal="right"/>
      <protection/>
    </xf>
    <xf numFmtId="167" fontId="6" fillId="34" borderId="18" xfId="0" applyNumberFormat="1" applyFont="1" applyFill="1" applyBorder="1" applyAlignment="1" applyProtection="1">
      <alignment horizontal="right"/>
      <protection/>
    </xf>
    <xf numFmtId="167" fontId="6" fillId="34" borderId="35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left"/>
      <protection locked="0"/>
    </xf>
    <xf numFmtId="166" fontId="4" fillId="0" borderId="24" xfId="0" applyNumberFormat="1" applyFont="1" applyFill="1" applyBorder="1" applyAlignment="1" applyProtection="1">
      <alignment horizontal="right"/>
      <protection locked="0"/>
    </xf>
    <xf numFmtId="167" fontId="6" fillId="0" borderId="11" xfId="0" applyNumberFormat="1" applyFont="1" applyFill="1" applyBorder="1" applyAlignment="1" applyProtection="1">
      <alignment horizontal="right"/>
      <protection/>
    </xf>
    <xf numFmtId="0" fontId="3" fillId="0" borderId="28" xfId="0" applyFont="1" applyFill="1" applyBorder="1" applyAlignment="1" applyProtection="1">
      <alignment horizontal="left"/>
      <protection/>
    </xf>
    <xf numFmtId="168" fontId="3" fillId="0" borderId="13" xfId="0" applyNumberFormat="1" applyFont="1" applyFill="1" applyBorder="1" applyAlignment="1" applyProtection="1">
      <alignment horizontal="left"/>
      <protection/>
    </xf>
    <xf numFmtId="167" fontId="6" fillId="34" borderId="16" xfId="0" applyNumberFormat="1" applyFont="1" applyFill="1" applyBorder="1" applyAlignment="1" applyProtection="1">
      <alignment horizontal="right"/>
      <protection/>
    </xf>
    <xf numFmtId="167" fontId="6" fillId="34" borderId="36" xfId="0" applyNumberFormat="1" applyFont="1" applyFill="1" applyBorder="1" applyAlignment="1" applyProtection="1">
      <alignment horizontal="right"/>
      <protection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68" fontId="4" fillId="0" borderId="12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166" fontId="4" fillId="0" borderId="12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left"/>
      <protection/>
    </xf>
    <xf numFmtId="167" fontId="6" fillId="34" borderId="11" xfId="0" applyNumberFormat="1" applyFont="1" applyFill="1" applyBorder="1" applyAlignment="1" applyProtection="1">
      <alignment horizontal="right"/>
      <protection/>
    </xf>
    <xf numFmtId="168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1" fontId="4" fillId="0" borderId="24" xfId="0" applyNumberFormat="1" applyFont="1" applyFill="1" applyBorder="1" applyAlignment="1" applyProtection="1">
      <alignment horizontal="center"/>
      <protection/>
    </xf>
    <xf numFmtId="1" fontId="4" fillId="0" borderId="19" xfId="0" applyNumberFormat="1" applyFont="1" applyFill="1" applyBorder="1" applyAlignment="1" applyProtection="1">
      <alignment horizontal="center"/>
      <protection/>
    </xf>
    <xf numFmtId="167" fontId="5" fillId="0" borderId="20" xfId="0" applyNumberFormat="1" applyFont="1" applyFill="1" applyBorder="1" applyAlignment="1" applyProtection="1">
      <alignment horizontal="right"/>
      <protection/>
    </xf>
    <xf numFmtId="167" fontId="5" fillId="0" borderId="37" xfId="0" applyNumberFormat="1" applyFont="1" applyFill="1" applyBorder="1" applyAlignment="1" applyProtection="1">
      <alignment horizontal="right"/>
      <protection/>
    </xf>
    <xf numFmtId="167" fontId="5" fillId="0" borderId="24" xfId="0" applyNumberFormat="1" applyFont="1" applyFill="1" applyBorder="1" applyAlignment="1" applyProtection="1">
      <alignment horizontal="right"/>
      <protection/>
    </xf>
    <xf numFmtId="167" fontId="5" fillId="0" borderId="19" xfId="0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center"/>
      <protection locked="0"/>
    </xf>
    <xf numFmtId="167" fontId="5" fillId="0" borderId="24" xfId="0" applyNumberFormat="1" applyFont="1" applyFill="1" applyBorder="1" applyAlignment="1" applyProtection="1">
      <alignment horizontal="right"/>
      <protection locked="0"/>
    </xf>
    <xf numFmtId="167" fontId="5" fillId="0" borderId="18" xfId="0" applyNumberFormat="1" applyFont="1" applyFill="1" applyBorder="1" applyAlignment="1" applyProtection="1">
      <alignment horizontal="right"/>
      <protection locked="0"/>
    </xf>
    <xf numFmtId="167" fontId="5" fillId="0" borderId="19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167" fontId="6" fillId="34" borderId="38" xfId="0" applyNumberFormat="1" applyFont="1" applyFill="1" applyBorder="1" applyAlignment="1" applyProtection="1">
      <alignment horizontal="right"/>
      <protection/>
    </xf>
    <xf numFmtId="0" fontId="5" fillId="0" borderId="2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2" fillId="35" borderId="40" xfId="0" applyFont="1" applyFill="1" applyBorder="1" applyAlignment="1" applyProtection="1">
      <alignment horizontal="center"/>
      <protection/>
    </xf>
    <xf numFmtId="0" fontId="3" fillId="35" borderId="41" xfId="0" applyFont="1" applyFill="1" applyBorder="1" applyAlignment="1" applyProtection="1" quotePrefix="1">
      <alignment horizontal="center"/>
      <protection/>
    </xf>
    <xf numFmtId="0" fontId="3" fillId="35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left"/>
      <protection/>
    </xf>
    <xf numFmtId="0" fontId="5" fillId="0" borderId="43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14" fontId="6" fillId="0" borderId="12" xfId="0" applyNumberFormat="1" applyFont="1" applyFill="1" applyBorder="1" applyAlignment="1" applyProtection="1">
      <alignment horizontal="center"/>
      <protection locked="0"/>
    </xf>
    <xf numFmtId="169" fontId="5" fillId="0" borderId="12" xfId="0" applyNumberFormat="1" applyFont="1" applyFill="1" applyBorder="1" applyAlignment="1" applyProtection="1">
      <alignment horizontal="right"/>
      <protection/>
    </xf>
    <xf numFmtId="169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left"/>
      <protection/>
    </xf>
    <xf numFmtId="0" fontId="5" fillId="0" borderId="26" xfId="0" applyFont="1" applyFill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left" vertical="top"/>
      <protection locked="0"/>
    </xf>
    <xf numFmtId="0" fontId="5" fillId="0" borderId="48" xfId="0" applyFont="1" applyFill="1" applyBorder="1" applyAlignment="1" applyProtection="1">
      <alignment horizontal="left" vertical="top"/>
      <protection locked="0"/>
    </xf>
    <xf numFmtId="0" fontId="5" fillId="0" borderId="49" xfId="0" applyFont="1" applyFill="1" applyBorder="1" applyAlignment="1" applyProtection="1">
      <alignment horizontal="left" vertical="top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14" fontId="6" fillId="0" borderId="45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14" fontId="6" fillId="0" borderId="4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>
      <alignment horizontal="left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25" xfId="48" applyFont="1" applyFill="1" applyBorder="1" applyAlignment="1" applyProtection="1">
      <alignment horizontal="center" vertical="center" wrapText="1"/>
      <protection locked="0"/>
    </xf>
    <xf numFmtId="0" fontId="48" fillId="0" borderId="26" xfId="48" applyFont="1" applyFill="1" applyBorder="1" applyAlignment="1" applyProtection="1">
      <alignment horizontal="center" vertical="center" wrapText="1"/>
      <protection locked="0"/>
    </xf>
    <xf numFmtId="0" fontId="48" fillId="0" borderId="27" xfId="48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left"/>
      <protection/>
    </xf>
    <xf numFmtId="0" fontId="4" fillId="0" borderId="52" xfId="0" applyFont="1" applyFill="1" applyBorder="1" applyAlignment="1" applyProtection="1">
      <alignment horizontal="left"/>
      <protection/>
    </xf>
    <xf numFmtId="0" fontId="5" fillId="34" borderId="36" xfId="0" applyFont="1" applyFill="1" applyBorder="1" applyAlignment="1" applyProtection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fgColor theme="0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bert\AppData\Local\Temp\RKA_nik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A-Inland"/>
      <sheetName val="Tabelle1"/>
      <sheetName val="RKA-Ausland"/>
      <sheetName val="Pauschal"/>
      <sheetName val="Land_Stadt"/>
    </sheetNames>
    <sheetDataSet>
      <sheetData sheetId="3">
        <row r="1">
          <cell r="E1" t="str">
            <v>Afghanistan</v>
          </cell>
          <cell r="K1" t="str">
            <v>Australien</v>
          </cell>
          <cell r="Q1" t="str">
            <v>Australien</v>
          </cell>
          <cell r="W1" t="str">
            <v>Afghanistan</v>
          </cell>
          <cell r="AC1" t="str">
            <v>Land</v>
          </cell>
          <cell r="AE1" t="str">
            <v>Stadt</v>
          </cell>
          <cell r="AG1" t="str">
            <v>Voll</v>
          </cell>
          <cell r="AH1" t="str">
            <v>Halb</v>
          </cell>
          <cell r="AI1" t="str">
            <v>Nacht</v>
          </cell>
        </row>
        <row r="2">
          <cell r="C2" t="str">
            <v>Deutschland</v>
          </cell>
          <cell r="E2" t="str">
            <v>Ägypten</v>
          </cell>
          <cell r="K2" t="str">
            <v>Australien</v>
          </cell>
          <cell r="Q2" t="str">
            <v>Brasilien</v>
          </cell>
          <cell r="W2" t="str">
            <v>Ägypten</v>
          </cell>
          <cell r="AC2" t="str">
            <v>Australien</v>
          </cell>
          <cell r="AE2" t="str">
            <v>Canberra</v>
          </cell>
          <cell r="AG2">
            <v>51</v>
          </cell>
          <cell r="AH2">
            <v>34</v>
          </cell>
          <cell r="AI2">
            <v>158</v>
          </cell>
        </row>
        <row r="3">
          <cell r="C3" t="str">
            <v>Afghanistan</v>
          </cell>
          <cell r="E3" t="str">
            <v>Albanien</v>
          </cell>
          <cell r="K3" t="str">
            <v>Australien</v>
          </cell>
          <cell r="Q3" t="str">
            <v>China</v>
          </cell>
          <cell r="W3" t="str">
            <v>Albanien</v>
          </cell>
          <cell r="AC3" t="str">
            <v>Australien</v>
          </cell>
          <cell r="AE3" t="str">
            <v>Rest</v>
          </cell>
          <cell r="AG3">
            <v>51</v>
          </cell>
          <cell r="AH3">
            <v>34</v>
          </cell>
          <cell r="AI3">
            <v>158</v>
          </cell>
        </row>
        <row r="4">
          <cell r="C4" t="str">
            <v>Ägypten</v>
          </cell>
          <cell r="E4" t="str">
            <v>Algerien</v>
          </cell>
          <cell r="K4" t="str">
            <v>Brasilien</v>
          </cell>
          <cell r="Q4" t="str">
            <v>Frankreich</v>
          </cell>
          <cell r="W4" t="str">
            <v>Algerien</v>
          </cell>
          <cell r="AC4" t="str">
            <v>Australien</v>
          </cell>
          <cell r="AE4" t="str">
            <v>Sydney</v>
          </cell>
          <cell r="AG4">
            <v>68</v>
          </cell>
          <cell r="AH4">
            <v>45</v>
          </cell>
          <cell r="AI4">
            <v>184</v>
          </cell>
        </row>
        <row r="5">
          <cell r="C5" t="str">
            <v>Albanien</v>
          </cell>
          <cell r="E5" t="str">
            <v>Andorra</v>
          </cell>
          <cell r="K5" t="str">
            <v>Brasilien</v>
          </cell>
          <cell r="Q5" t="str">
            <v>Griechenland</v>
          </cell>
          <cell r="W5" t="str">
            <v>Andorra</v>
          </cell>
          <cell r="AC5" t="str">
            <v>Brasilien</v>
          </cell>
          <cell r="AE5" t="str">
            <v>Brasilia</v>
          </cell>
          <cell r="AG5">
            <v>57</v>
          </cell>
          <cell r="AH5">
            <v>38</v>
          </cell>
          <cell r="AI5">
            <v>127</v>
          </cell>
        </row>
        <row r="6">
          <cell r="C6" t="str">
            <v>Algerien</v>
          </cell>
          <cell r="E6" t="str">
            <v>Angola</v>
          </cell>
          <cell r="K6" t="str">
            <v>Brasilien</v>
          </cell>
          <cell r="Q6" t="str">
            <v>Großbritanien</v>
          </cell>
          <cell r="W6" t="str">
            <v>Angola</v>
          </cell>
          <cell r="AC6" t="str">
            <v>Brasilien</v>
          </cell>
          <cell r="AE6" t="str">
            <v>Rest</v>
          </cell>
          <cell r="AG6">
            <v>51</v>
          </cell>
          <cell r="AH6">
            <v>34</v>
          </cell>
          <cell r="AI6">
            <v>84</v>
          </cell>
        </row>
        <row r="7">
          <cell r="C7" t="str">
            <v>Andorra</v>
          </cell>
          <cell r="E7" t="str">
            <v>Äquatorialguinea</v>
          </cell>
          <cell r="K7" t="str">
            <v>Brasilien</v>
          </cell>
          <cell r="Q7" t="str">
            <v>Indien</v>
          </cell>
          <cell r="W7" t="str">
            <v>Äquatorialguinea</v>
          </cell>
          <cell r="AC7" t="str">
            <v>Brasilien</v>
          </cell>
          <cell r="AE7" t="str">
            <v>Rio de Janeiro</v>
          </cell>
          <cell r="AG7">
            <v>57</v>
          </cell>
          <cell r="AH7">
            <v>38</v>
          </cell>
          <cell r="AI7">
            <v>145</v>
          </cell>
        </row>
        <row r="8">
          <cell r="C8" t="str">
            <v>Angola</v>
          </cell>
          <cell r="E8" t="str">
            <v>Argentinien</v>
          </cell>
          <cell r="K8" t="str">
            <v>China</v>
          </cell>
          <cell r="Q8" t="str">
            <v>Italien</v>
          </cell>
          <cell r="W8" t="str">
            <v>Argentinien</v>
          </cell>
          <cell r="AC8" t="str">
            <v>Brasilien</v>
          </cell>
          <cell r="AE8" t="str">
            <v>Sao Paulo</v>
          </cell>
          <cell r="AG8">
            <v>53</v>
          </cell>
          <cell r="AH8">
            <v>36</v>
          </cell>
          <cell r="AI8">
            <v>132</v>
          </cell>
        </row>
        <row r="9">
          <cell r="C9" t="str">
            <v>Äquatorialguinea</v>
          </cell>
          <cell r="E9" t="str">
            <v>Armenien</v>
          </cell>
          <cell r="K9" t="str">
            <v>China</v>
          </cell>
          <cell r="Q9" t="str">
            <v>Japan</v>
          </cell>
          <cell r="W9" t="str">
            <v>Armenien</v>
          </cell>
          <cell r="AC9" t="str">
            <v>China</v>
          </cell>
          <cell r="AE9" t="str">
            <v>Chengdu</v>
          </cell>
          <cell r="AG9">
            <v>41</v>
          </cell>
          <cell r="AH9">
            <v>28</v>
          </cell>
          <cell r="AI9">
            <v>131</v>
          </cell>
        </row>
        <row r="10">
          <cell r="C10" t="str">
            <v>Argentinien</v>
          </cell>
          <cell r="E10" t="str">
            <v>Aserbaidschan</v>
          </cell>
          <cell r="K10" t="str">
            <v>China</v>
          </cell>
          <cell r="Q10" t="str">
            <v>Kanada</v>
          </cell>
          <cell r="W10" t="str">
            <v>Aserbaidschan</v>
          </cell>
          <cell r="AC10" t="str">
            <v>China</v>
          </cell>
          <cell r="AE10" t="str">
            <v>Hongkong</v>
          </cell>
          <cell r="AG10">
            <v>74</v>
          </cell>
          <cell r="AH10">
            <v>49</v>
          </cell>
          <cell r="AI10">
            <v>145</v>
          </cell>
        </row>
        <row r="11">
          <cell r="C11" t="str">
            <v>Armenien</v>
          </cell>
          <cell r="E11" t="str">
            <v>Äthiopien</v>
          </cell>
          <cell r="K11" t="str">
            <v>China</v>
          </cell>
          <cell r="Q11" t="str">
            <v>Pakistan</v>
          </cell>
          <cell r="W11" t="str">
            <v>Äthiopien</v>
          </cell>
          <cell r="AC11" t="str">
            <v>China</v>
          </cell>
          <cell r="AE11" t="str">
            <v>Kanton</v>
          </cell>
          <cell r="AG11">
            <v>36</v>
          </cell>
          <cell r="AH11">
            <v>24</v>
          </cell>
          <cell r="AI11">
            <v>150</v>
          </cell>
        </row>
        <row r="12">
          <cell r="C12" t="str">
            <v>Aserbaidschan</v>
          </cell>
          <cell r="E12" t="str">
            <v>Bahrain</v>
          </cell>
          <cell r="K12" t="str">
            <v>China</v>
          </cell>
          <cell r="Q12" t="str">
            <v>Polen</v>
          </cell>
          <cell r="W12" t="str">
            <v>Bahrain</v>
          </cell>
          <cell r="AC12" t="str">
            <v>China</v>
          </cell>
          <cell r="AE12" t="str">
            <v>Peking</v>
          </cell>
          <cell r="AG12">
            <v>30</v>
          </cell>
          <cell r="AH12">
            <v>20</v>
          </cell>
          <cell r="AI12">
            <v>185</v>
          </cell>
        </row>
        <row r="13">
          <cell r="C13" t="str">
            <v>Äthiopien</v>
          </cell>
          <cell r="E13" t="str">
            <v>Bangladesch</v>
          </cell>
          <cell r="K13" t="str">
            <v>China</v>
          </cell>
          <cell r="Q13" t="str">
            <v>Rumänien</v>
          </cell>
          <cell r="W13" t="str">
            <v>Bangladesch</v>
          </cell>
          <cell r="AC13" t="str">
            <v>China</v>
          </cell>
          <cell r="AE13" t="str">
            <v>Rest</v>
          </cell>
          <cell r="AG13">
            <v>48</v>
          </cell>
          <cell r="AH13">
            <v>32</v>
          </cell>
          <cell r="AI13">
            <v>112</v>
          </cell>
        </row>
        <row r="14">
          <cell r="C14" t="str">
            <v>Australien</v>
          </cell>
          <cell r="E14" t="str">
            <v>Barbados</v>
          </cell>
          <cell r="K14" t="str">
            <v>Frankreich</v>
          </cell>
          <cell r="Q14" t="str">
            <v>Russische Föderation</v>
          </cell>
          <cell r="W14" t="str">
            <v>Barbados</v>
          </cell>
          <cell r="AC14" t="str">
            <v>China</v>
          </cell>
          <cell r="AE14" t="str">
            <v>Shanghai</v>
          </cell>
          <cell r="AG14">
            <v>58</v>
          </cell>
          <cell r="AH14">
            <v>39</v>
          </cell>
          <cell r="AI14">
            <v>217</v>
          </cell>
        </row>
        <row r="15">
          <cell r="C15" t="str">
            <v>Bahrain</v>
          </cell>
          <cell r="E15" t="str">
            <v>Belgien</v>
          </cell>
          <cell r="K15" t="str">
            <v>Frankreich</v>
          </cell>
          <cell r="Q15" t="str">
            <v>Saudi-Arabien</v>
          </cell>
          <cell r="W15" t="str">
            <v>Belarus</v>
          </cell>
          <cell r="AC15" t="str">
            <v>Frankreich</v>
          </cell>
          <cell r="AE15" t="str">
            <v>Ablon-sur-Seine</v>
          </cell>
          <cell r="AG15">
            <v>58</v>
          </cell>
          <cell r="AH15">
            <v>39</v>
          </cell>
          <cell r="AI15">
            <v>152</v>
          </cell>
        </row>
        <row r="16">
          <cell r="C16" t="str">
            <v>Bangladesch</v>
          </cell>
          <cell r="E16" t="str">
            <v>Benin</v>
          </cell>
          <cell r="K16" t="str">
            <v>Frankreich</v>
          </cell>
          <cell r="Q16" t="str">
            <v>Schweiz</v>
          </cell>
          <cell r="W16" t="str">
            <v>Belgien</v>
          </cell>
          <cell r="AC16" t="str">
            <v>Frankreich</v>
          </cell>
          <cell r="AE16" t="str">
            <v>Alfortville</v>
          </cell>
          <cell r="AG16">
            <v>58</v>
          </cell>
          <cell r="AH16">
            <v>39</v>
          </cell>
          <cell r="AI16">
            <v>152</v>
          </cell>
        </row>
        <row r="17">
          <cell r="C17" t="str">
            <v>Barbados</v>
          </cell>
          <cell r="E17" t="str">
            <v>Bolivien</v>
          </cell>
          <cell r="K17" t="str">
            <v>Frankreich</v>
          </cell>
          <cell r="Q17" t="str">
            <v>Spanien</v>
          </cell>
          <cell r="W17" t="str">
            <v>Benin</v>
          </cell>
          <cell r="AC17" t="str">
            <v>Frankreich</v>
          </cell>
          <cell r="AE17" t="str">
            <v>Antony</v>
          </cell>
          <cell r="AG17">
            <v>58</v>
          </cell>
          <cell r="AH17">
            <v>39</v>
          </cell>
          <cell r="AI17">
            <v>152</v>
          </cell>
        </row>
        <row r="18">
          <cell r="C18" t="str">
            <v>Belarus</v>
          </cell>
          <cell r="E18" t="str">
            <v>Bosnien und Herzegowina</v>
          </cell>
          <cell r="K18" t="str">
            <v>Frankreich</v>
          </cell>
          <cell r="Q18" t="str">
            <v>Südafrika</v>
          </cell>
          <cell r="W18" t="str">
            <v>Bolivien</v>
          </cell>
          <cell r="AC18" t="str">
            <v>Frankreich</v>
          </cell>
          <cell r="AE18" t="str">
            <v>Arcueil</v>
          </cell>
          <cell r="AG18">
            <v>58</v>
          </cell>
          <cell r="AH18">
            <v>39</v>
          </cell>
          <cell r="AI18">
            <v>152</v>
          </cell>
        </row>
        <row r="19">
          <cell r="C19" t="str">
            <v>Belgien</v>
          </cell>
          <cell r="E19" t="str">
            <v>Botsuana</v>
          </cell>
          <cell r="K19" t="str">
            <v>Frankreich</v>
          </cell>
          <cell r="Q19" t="str">
            <v>Türkei</v>
          </cell>
          <cell r="W19" t="str">
            <v>Bosnien und Herzegowina</v>
          </cell>
          <cell r="AC19" t="str">
            <v>Frankreich</v>
          </cell>
          <cell r="AE19" t="str">
            <v>Asnières-sur-Seine</v>
          </cell>
          <cell r="AG19">
            <v>58</v>
          </cell>
          <cell r="AH19">
            <v>39</v>
          </cell>
          <cell r="AI19">
            <v>152</v>
          </cell>
        </row>
        <row r="20">
          <cell r="C20" t="str">
            <v>Benin</v>
          </cell>
          <cell r="E20" t="str">
            <v>Brunei</v>
          </cell>
          <cell r="K20" t="str">
            <v>Frankreich</v>
          </cell>
          <cell r="Q20" t="str">
            <v>USA</v>
          </cell>
          <cell r="W20" t="str">
            <v>Botsuana</v>
          </cell>
          <cell r="AC20" t="str">
            <v>Frankreich</v>
          </cell>
          <cell r="AE20" t="str">
            <v>Aubervilliers</v>
          </cell>
          <cell r="AG20">
            <v>58</v>
          </cell>
          <cell r="AH20">
            <v>39</v>
          </cell>
          <cell r="AI20">
            <v>152</v>
          </cell>
        </row>
        <row r="21">
          <cell r="C21" t="str">
            <v>Bolivien</v>
          </cell>
          <cell r="E21" t="str">
            <v>Bulgarien</v>
          </cell>
          <cell r="K21" t="str">
            <v>Frankreich</v>
          </cell>
          <cell r="Q21" t="str">
            <v>Vereinigte Staaten von Amerika</v>
          </cell>
          <cell r="W21" t="str">
            <v>Brunei</v>
          </cell>
          <cell r="AC21" t="str">
            <v>Frankreich</v>
          </cell>
          <cell r="AE21" t="str">
            <v>Aulnay-sous-Bois</v>
          </cell>
          <cell r="AG21">
            <v>58</v>
          </cell>
          <cell r="AH21">
            <v>39</v>
          </cell>
          <cell r="AI21">
            <v>152</v>
          </cell>
        </row>
        <row r="22">
          <cell r="C22" t="str">
            <v>Bosnien und Herzegowina</v>
          </cell>
          <cell r="E22" t="str">
            <v>Burkina Faso</v>
          </cell>
          <cell r="K22" t="str">
            <v>Griechenland</v>
          </cell>
          <cell r="Q22" t="str">
            <v>Vereinigtes Königreich von Großbritannien und Nordirland</v>
          </cell>
          <cell r="W22" t="str">
            <v>Bulgarien</v>
          </cell>
          <cell r="AC22" t="str">
            <v>Frankreich</v>
          </cell>
          <cell r="AE22" t="str">
            <v>Bagneux</v>
          </cell>
          <cell r="AG22">
            <v>58</v>
          </cell>
          <cell r="AH22">
            <v>39</v>
          </cell>
          <cell r="AI22">
            <v>152</v>
          </cell>
        </row>
        <row r="23">
          <cell r="C23" t="str">
            <v>Botsuana</v>
          </cell>
          <cell r="E23" t="str">
            <v>Burundi</v>
          </cell>
          <cell r="K23" t="str">
            <v>Griechenland</v>
          </cell>
          <cell r="W23" t="str">
            <v>Burkina Faso</v>
          </cell>
          <cell r="AC23" t="str">
            <v>Frankreich</v>
          </cell>
          <cell r="AE23" t="str">
            <v>Bagnolet</v>
          </cell>
          <cell r="AG23">
            <v>58</v>
          </cell>
          <cell r="AH23">
            <v>39</v>
          </cell>
          <cell r="AI23">
            <v>152</v>
          </cell>
        </row>
        <row r="24">
          <cell r="C24" t="str">
            <v>Brasielien</v>
          </cell>
          <cell r="E24" t="str">
            <v>Chile</v>
          </cell>
          <cell r="K24" t="str">
            <v>Großbritanien</v>
          </cell>
          <cell r="W24" t="str">
            <v>Burundi</v>
          </cell>
          <cell r="AC24" t="str">
            <v>Frankreich</v>
          </cell>
          <cell r="AE24" t="str">
            <v>Bobigny</v>
          </cell>
          <cell r="AG24">
            <v>58</v>
          </cell>
          <cell r="AH24">
            <v>39</v>
          </cell>
          <cell r="AI24">
            <v>152</v>
          </cell>
        </row>
        <row r="25">
          <cell r="C25" t="str">
            <v>Brunei</v>
          </cell>
          <cell r="E25" t="str">
            <v>Costa Rica</v>
          </cell>
          <cell r="K25" t="str">
            <v>Großbritanien</v>
          </cell>
          <cell r="W25" t="str">
            <v>Chile</v>
          </cell>
          <cell r="AC25" t="str">
            <v>Frankreich</v>
          </cell>
          <cell r="AE25" t="str">
            <v>Bois-Colombes</v>
          </cell>
          <cell r="AG25">
            <v>58</v>
          </cell>
          <cell r="AH25">
            <v>39</v>
          </cell>
          <cell r="AI25">
            <v>152</v>
          </cell>
        </row>
        <row r="26">
          <cell r="C26" t="str">
            <v>Bulgarien</v>
          </cell>
          <cell r="E26" t="str">
            <v>Côte d’Ivoire</v>
          </cell>
          <cell r="K26" t="str">
            <v>Indien</v>
          </cell>
          <cell r="W26" t="str">
            <v>Costa Rica</v>
          </cell>
          <cell r="AC26" t="str">
            <v>Frankreich</v>
          </cell>
          <cell r="AE26" t="str">
            <v>Boissy-Saint-Léger</v>
          </cell>
          <cell r="AG26">
            <v>58</v>
          </cell>
          <cell r="AH26">
            <v>39</v>
          </cell>
          <cell r="AI26">
            <v>152</v>
          </cell>
        </row>
        <row r="27">
          <cell r="C27" t="str">
            <v>Burkina Faso</v>
          </cell>
          <cell r="E27" t="str">
            <v>Dänemark</v>
          </cell>
          <cell r="K27" t="str">
            <v>Indien</v>
          </cell>
          <cell r="W27" t="str">
            <v>Côte d’Ivoire</v>
          </cell>
          <cell r="AC27" t="str">
            <v>Frankreich</v>
          </cell>
          <cell r="AE27" t="str">
            <v>Bondy</v>
          </cell>
          <cell r="AG27">
            <v>58</v>
          </cell>
          <cell r="AH27">
            <v>39</v>
          </cell>
          <cell r="AI27">
            <v>152</v>
          </cell>
        </row>
        <row r="28">
          <cell r="C28" t="str">
            <v>Burundi</v>
          </cell>
          <cell r="E28" t="str">
            <v>Deutschland</v>
          </cell>
          <cell r="K28" t="str">
            <v>Indien</v>
          </cell>
          <cell r="W28" t="str">
            <v>Dänemark</v>
          </cell>
          <cell r="AC28" t="str">
            <v>Frankreich</v>
          </cell>
          <cell r="AE28" t="str">
            <v>Bonneuil-sur-Marne</v>
          </cell>
          <cell r="AG28">
            <v>58</v>
          </cell>
          <cell r="AH28">
            <v>39</v>
          </cell>
          <cell r="AI28">
            <v>152</v>
          </cell>
        </row>
        <row r="29">
          <cell r="C29" t="str">
            <v>Chile</v>
          </cell>
          <cell r="E29" t="str">
            <v>Dominikanische Republik</v>
          </cell>
          <cell r="K29" t="str">
            <v>Indien</v>
          </cell>
          <cell r="W29" t="str">
            <v>Deutschland</v>
          </cell>
          <cell r="AC29" t="str">
            <v>Frankreich</v>
          </cell>
          <cell r="AE29" t="str">
            <v>Boulogne-Billancourt</v>
          </cell>
          <cell r="AG29">
            <v>58</v>
          </cell>
          <cell r="AH29">
            <v>39</v>
          </cell>
          <cell r="AI29">
            <v>152</v>
          </cell>
        </row>
        <row r="30">
          <cell r="C30" t="str">
            <v>China</v>
          </cell>
          <cell r="E30" t="str">
            <v>Dschibuti</v>
          </cell>
          <cell r="K30" t="str">
            <v>Indien</v>
          </cell>
          <cell r="W30" t="str">
            <v>Dominikanische Republik</v>
          </cell>
          <cell r="AC30" t="str">
            <v>Frankreich</v>
          </cell>
          <cell r="AE30" t="str">
            <v>Bourg-la-Reine</v>
          </cell>
          <cell r="AG30">
            <v>58</v>
          </cell>
          <cell r="AH30">
            <v>39</v>
          </cell>
          <cell r="AI30">
            <v>152</v>
          </cell>
        </row>
        <row r="31">
          <cell r="C31" t="str">
            <v>Costa Rica</v>
          </cell>
          <cell r="E31" t="str">
            <v>Ecuador</v>
          </cell>
          <cell r="K31" t="str">
            <v>Indien</v>
          </cell>
          <cell r="W31" t="str">
            <v>Dschibuti</v>
          </cell>
          <cell r="AC31" t="str">
            <v>Frankreich</v>
          </cell>
          <cell r="AE31" t="str">
            <v>Bry-sur-Marne</v>
          </cell>
          <cell r="AG31">
            <v>58</v>
          </cell>
          <cell r="AH31">
            <v>39</v>
          </cell>
          <cell r="AI31">
            <v>152</v>
          </cell>
        </row>
        <row r="32">
          <cell r="C32" t="str">
            <v>Côte d’Ivoire</v>
          </cell>
          <cell r="E32" t="str">
            <v>El Salvador</v>
          </cell>
          <cell r="K32" t="str">
            <v>Italien</v>
          </cell>
          <cell r="W32" t="str">
            <v>Ecuador</v>
          </cell>
          <cell r="AC32" t="str">
            <v>Frankreich</v>
          </cell>
          <cell r="AE32" t="str">
            <v>Cachan</v>
          </cell>
          <cell r="AG32">
            <v>58</v>
          </cell>
          <cell r="AH32">
            <v>39</v>
          </cell>
          <cell r="AI32">
            <v>152</v>
          </cell>
        </row>
        <row r="33">
          <cell r="C33" t="str">
            <v>Dänemark</v>
          </cell>
          <cell r="E33" t="str">
            <v>Eritrea</v>
          </cell>
          <cell r="K33" t="str">
            <v>Italien</v>
          </cell>
          <cell r="W33" t="str">
            <v>El Salvador</v>
          </cell>
          <cell r="AC33" t="str">
            <v>Frankreich</v>
          </cell>
          <cell r="AE33" t="str">
            <v>Champigny-sur-Marne</v>
          </cell>
          <cell r="AG33">
            <v>58</v>
          </cell>
          <cell r="AH33">
            <v>39</v>
          </cell>
          <cell r="AI33">
            <v>152</v>
          </cell>
        </row>
        <row r="34">
          <cell r="C34" t="str">
            <v>Dominikanische Republik</v>
          </cell>
          <cell r="E34" t="str">
            <v>Estland</v>
          </cell>
          <cell r="K34" t="str">
            <v>Italien</v>
          </cell>
          <cell r="W34" t="str">
            <v>Elfenbeinküste</v>
          </cell>
          <cell r="AC34" t="str">
            <v>Frankreich</v>
          </cell>
          <cell r="AE34" t="str">
            <v>Charenton-le-Pont</v>
          </cell>
          <cell r="AG34">
            <v>58</v>
          </cell>
          <cell r="AH34">
            <v>39</v>
          </cell>
          <cell r="AI34">
            <v>152</v>
          </cell>
        </row>
        <row r="35">
          <cell r="C35" t="str">
            <v>Dschibuti</v>
          </cell>
          <cell r="E35" t="str">
            <v>Fidschi</v>
          </cell>
          <cell r="K35" t="str">
            <v>Japan</v>
          </cell>
          <cell r="W35" t="str">
            <v>Eritrea</v>
          </cell>
          <cell r="AC35" t="str">
            <v>Frankreich</v>
          </cell>
          <cell r="AE35" t="str">
            <v>Châtenay-Malabry</v>
          </cell>
          <cell r="AG35">
            <v>58</v>
          </cell>
          <cell r="AH35">
            <v>39</v>
          </cell>
          <cell r="AI35">
            <v>152</v>
          </cell>
        </row>
        <row r="36">
          <cell r="C36" t="str">
            <v>Ecuador</v>
          </cell>
          <cell r="E36" t="str">
            <v>Finnland</v>
          </cell>
          <cell r="K36" t="str">
            <v>Japan</v>
          </cell>
          <cell r="W36" t="str">
            <v>Estland</v>
          </cell>
          <cell r="AC36" t="str">
            <v>Frankreich</v>
          </cell>
          <cell r="AE36" t="str">
            <v>Châtillon</v>
          </cell>
          <cell r="AG36">
            <v>58</v>
          </cell>
          <cell r="AH36">
            <v>39</v>
          </cell>
          <cell r="AI36">
            <v>152</v>
          </cell>
        </row>
        <row r="37">
          <cell r="C37" t="str">
            <v>El Salvador</v>
          </cell>
          <cell r="E37" t="str">
            <v>Gabun</v>
          </cell>
          <cell r="K37" t="str">
            <v>Kanada</v>
          </cell>
          <cell r="W37" t="str">
            <v>Fidschi</v>
          </cell>
          <cell r="AC37" t="str">
            <v>Frankreich</v>
          </cell>
          <cell r="AE37" t="str">
            <v>Chaville</v>
          </cell>
          <cell r="AG37">
            <v>58</v>
          </cell>
          <cell r="AH37">
            <v>39</v>
          </cell>
          <cell r="AI37">
            <v>152</v>
          </cell>
        </row>
        <row r="38">
          <cell r="C38" t="str">
            <v>Elfenbeinküste</v>
          </cell>
          <cell r="E38" t="str">
            <v>Gambia</v>
          </cell>
          <cell r="K38" t="str">
            <v>Kanada</v>
          </cell>
          <cell r="W38" t="str">
            <v>Finnland</v>
          </cell>
          <cell r="AC38" t="str">
            <v>Frankreich</v>
          </cell>
          <cell r="AE38" t="str">
            <v>Chennevières-sur-Marne</v>
          </cell>
          <cell r="AG38">
            <v>58</v>
          </cell>
          <cell r="AH38">
            <v>39</v>
          </cell>
          <cell r="AI38">
            <v>152</v>
          </cell>
        </row>
        <row r="39">
          <cell r="C39" t="str">
            <v>Eritrea</v>
          </cell>
          <cell r="E39" t="str">
            <v>Georgien</v>
          </cell>
          <cell r="K39" t="str">
            <v>Kanada</v>
          </cell>
          <cell r="W39" t="str">
            <v>Gabun</v>
          </cell>
          <cell r="AC39" t="str">
            <v>Frankreich</v>
          </cell>
          <cell r="AE39" t="str">
            <v>Chevilly-Larue</v>
          </cell>
          <cell r="AG39">
            <v>58</v>
          </cell>
          <cell r="AH39">
            <v>39</v>
          </cell>
          <cell r="AI39">
            <v>152</v>
          </cell>
        </row>
        <row r="40">
          <cell r="C40" t="str">
            <v>Estland</v>
          </cell>
          <cell r="E40" t="str">
            <v>Ghana</v>
          </cell>
          <cell r="K40" t="str">
            <v>Kanada</v>
          </cell>
          <cell r="W40" t="str">
            <v>Gambia</v>
          </cell>
          <cell r="AC40" t="str">
            <v>Frankreich</v>
          </cell>
          <cell r="AE40" t="str">
            <v>Choisy-le-Roi</v>
          </cell>
          <cell r="AG40">
            <v>58</v>
          </cell>
          <cell r="AH40">
            <v>39</v>
          </cell>
          <cell r="AI40">
            <v>152</v>
          </cell>
        </row>
        <row r="41">
          <cell r="C41" t="str">
            <v>Fidschi</v>
          </cell>
          <cell r="E41" t="str">
            <v>Guatemala</v>
          </cell>
          <cell r="K41" t="str">
            <v>Pakistan</v>
          </cell>
          <cell r="W41" t="str">
            <v>Georgien</v>
          </cell>
          <cell r="AC41" t="str">
            <v>Frankreich</v>
          </cell>
          <cell r="AE41" t="str">
            <v>Clamart</v>
          </cell>
          <cell r="AG41">
            <v>58</v>
          </cell>
          <cell r="AH41">
            <v>39</v>
          </cell>
          <cell r="AI41">
            <v>152</v>
          </cell>
        </row>
        <row r="42">
          <cell r="C42" t="str">
            <v>Finnland</v>
          </cell>
          <cell r="E42" t="str">
            <v>Guinea</v>
          </cell>
          <cell r="K42" t="str">
            <v>Pakistan</v>
          </cell>
          <cell r="W42" t="str">
            <v>Ghana</v>
          </cell>
          <cell r="AC42" t="str">
            <v>Frankreich</v>
          </cell>
          <cell r="AE42" t="str">
            <v>Clichy</v>
          </cell>
          <cell r="AG42">
            <v>58</v>
          </cell>
          <cell r="AH42">
            <v>39</v>
          </cell>
          <cell r="AI42">
            <v>152</v>
          </cell>
        </row>
        <row r="43">
          <cell r="C43" t="str">
            <v>Frankreich</v>
          </cell>
          <cell r="E43" t="str">
            <v>Guinea-Bissau</v>
          </cell>
          <cell r="K43" t="str">
            <v>Polen</v>
          </cell>
          <cell r="W43" t="str">
            <v>Guatemala</v>
          </cell>
          <cell r="AC43" t="str">
            <v>Frankreich</v>
          </cell>
          <cell r="AE43" t="str">
            <v>Clichy-sous-Bois</v>
          </cell>
          <cell r="AG43">
            <v>58</v>
          </cell>
          <cell r="AH43">
            <v>39</v>
          </cell>
          <cell r="AI43">
            <v>152</v>
          </cell>
        </row>
        <row r="44">
          <cell r="C44" t="str">
            <v>Gabun</v>
          </cell>
          <cell r="E44" t="str">
            <v>Haiti</v>
          </cell>
          <cell r="K44" t="str">
            <v>Polen</v>
          </cell>
          <cell r="W44" t="str">
            <v>Guinea</v>
          </cell>
          <cell r="AC44" t="str">
            <v>Frankreich</v>
          </cell>
          <cell r="AE44" t="str">
            <v>Colombes</v>
          </cell>
          <cell r="AG44">
            <v>58</v>
          </cell>
          <cell r="AH44">
            <v>39</v>
          </cell>
          <cell r="AI44">
            <v>152</v>
          </cell>
        </row>
        <row r="45">
          <cell r="C45" t="str">
            <v>Gambia</v>
          </cell>
          <cell r="E45" t="str">
            <v>Honduras</v>
          </cell>
          <cell r="K45" t="str">
            <v>Polen</v>
          </cell>
          <cell r="W45" t="str">
            <v>Guinea-Bissau</v>
          </cell>
          <cell r="AC45" t="str">
            <v>Frankreich</v>
          </cell>
          <cell r="AE45" t="str">
            <v>Coubron</v>
          </cell>
          <cell r="AG45">
            <v>58</v>
          </cell>
          <cell r="AH45">
            <v>39</v>
          </cell>
          <cell r="AI45">
            <v>152</v>
          </cell>
        </row>
        <row r="46">
          <cell r="C46" t="str">
            <v>Georgien</v>
          </cell>
          <cell r="E46" t="str">
            <v>Indonesien</v>
          </cell>
          <cell r="K46" t="str">
            <v>Polen</v>
          </cell>
          <cell r="W46" t="str">
            <v>Haiti</v>
          </cell>
          <cell r="AC46" t="str">
            <v>Frankreich</v>
          </cell>
          <cell r="AE46" t="str">
            <v>Courbevoie</v>
          </cell>
          <cell r="AG46">
            <v>58</v>
          </cell>
          <cell r="AH46">
            <v>39</v>
          </cell>
          <cell r="AI46">
            <v>152</v>
          </cell>
        </row>
        <row r="47">
          <cell r="C47" t="str">
            <v>Ghana</v>
          </cell>
          <cell r="E47" t="str">
            <v>Iran</v>
          </cell>
          <cell r="K47" t="str">
            <v>Polen</v>
          </cell>
          <cell r="W47" t="str">
            <v>Honduras</v>
          </cell>
          <cell r="AC47" t="str">
            <v>Frankreich</v>
          </cell>
          <cell r="AE47" t="str">
            <v>Créteil</v>
          </cell>
          <cell r="AG47">
            <v>58</v>
          </cell>
          <cell r="AH47">
            <v>39</v>
          </cell>
          <cell r="AI47">
            <v>152</v>
          </cell>
        </row>
        <row r="48">
          <cell r="C48" t="str">
            <v>Griechenland</v>
          </cell>
          <cell r="E48" t="str">
            <v>Irland</v>
          </cell>
          <cell r="K48" t="str">
            <v>Rumänien</v>
          </cell>
          <cell r="W48" t="str">
            <v>Indonesien</v>
          </cell>
          <cell r="AC48" t="str">
            <v>Frankreich</v>
          </cell>
          <cell r="AE48" t="str">
            <v>Drancy</v>
          </cell>
          <cell r="AG48">
            <v>58</v>
          </cell>
          <cell r="AH48">
            <v>39</v>
          </cell>
          <cell r="AI48">
            <v>152</v>
          </cell>
        </row>
        <row r="49">
          <cell r="C49" t="str">
            <v>Großbritanien</v>
          </cell>
          <cell r="E49" t="str">
            <v>Island</v>
          </cell>
          <cell r="K49" t="str">
            <v>Rumänien</v>
          </cell>
          <cell r="W49" t="str">
            <v>Iran</v>
          </cell>
          <cell r="AC49" t="str">
            <v>Frankreich</v>
          </cell>
          <cell r="AE49" t="str">
            <v>Dugny</v>
          </cell>
          <cell r="AG49">
            <v>58</v>
          </cell>
          <cell r="AH49">
            <v>39</v>
          </cell>
          <cell r="AI49">
            <v>152</v>
          </cell>
        </row>
        <row r="50">
          <cell r="C50" t="str">
            <v>Guatemala</v>
          </cell>
          <cell r="E50" t="str">
            <v>Israel</v>
          </cell>
          <cell r="K50" t="str">
            <v>Russische Föderation</v>
          </cell>
          <cell r="W50" t="str">
            <v>Irland</v>
          </cell>
          <cell r="AC50" t="str">
            <v>Frankreich</v>
          </cell>
          <cell r="AE50" t="str">
            <v>Épinay-sur-Seine</v>
          </cell>
          <cell r="AG50">
            <v>58</v>
          </cell>
          <cell r="AH50">
            <v>39</v>
          </cell>
          <cell r="AI50">
            <v>152</v>
          </cell>
        </row>
        <row r="51">
          <cell r="C51" t="str">
            <v>Guinea</v>
          </cell>
          <cell r="E51" t="str">
            <v>Jamaika</v>
          </cell>
          <cell r="K51" t="str">
            <v>Russische Föderation</v>
          </cell>
          <cell r="W51" t="str">
            <v>Island</v>
          </cell>
          <cell r="AC51" t="str">
            <v>Frankreich</v>
          </cell>
          <cell r="AE51" t="str">
            <v>Fontenay-aux-Roses</v>
          </cell>
          <cell r="AG51">
            <v>58</v>
          </cell>
          <cell r="AH51">
            <v>39</v>
          </cell>
          <cell r="AI51">
            <v>152</v>
          </cell>
        </row>
        <row r="52">
          <cell r="C52" t="str">
            <v>Guinea-Bissau</v>
          </cell>
          <cell r="E52" t="str">
            <v>Jemen</v>
          </cell>
          <cell r="K52" t="str">
            <v>Russische Föderation</v>
          </cell>
          <cell r="W52" t="str">
            <v>Israel</v>
          </cell>
          <cell r="AC52" t="str">
            <v>Frankreich</v>
          </cell>
          <cell r="AE52" t="str">
            <v>Fontenay-sous-Bois</v>
          </cell>
          <cell r="AG52">
            <v>58</v>
          </cell>
          <cell r="AH52">
            <v>39</v>
          </cell>
          <cell r="AI52">
            <v>152</v>
          </cell>
        </row>
        <row r="53">
          <cell r="C53" t="str">
            <v>Haiti</v>
          </cell>
          <cell r="E53" t="str">
            <v>Jordanien</v>
          </cell>
          <cell r="K53" t="str">
            <v>Russische Föderation</v>
          </cell>
          <cell r="W53" t="str">
            <v>Jamaika</v>
          </cell>
          <cell r="AC53" t="str">
            <v>Frankreich</v>
          </cell>
          <cell r="AE53" t="str">
            <v>Fresnes</v>
          </cell>
          <cell r="AG53">
            <v>58</v>
          </cell>
          <cell r="AH53">
            <v>39</v>
          </cell>
          <cell r="AI53">
            <v>152</v>
          </cell>
        </row>
        <row r="54">
          <cell r="C54" t="str">
            <v>Honduras</v>
          </cell>
          <cell r="E54" t="str">
            <v>Kambodscha</v>
          </cell>
          <cell r="K54" t="str">
            <v>Saudi-Arabien</v>
          </cell>
          <cell r="W54" t="str">
            <v>Jemen</v>
          </cell>
          <cell r="AC54" t="str">
            <v>Frankreich</v>
          </cell>
          <cell r="AE54" t="str">
            <v>Gagny</v>
          </cell>
          <cell r="AG54">
            <v>58</v>
          </cell>
          <cell r="AH54">
            <v>39</v>
          </cell>
          <cell r="AI54">
            <v>152</v>
          </cell>
        </row>
        <row r="55">
          <cell r="C55" t="str">
            <v>Indien</v>
          </cell>
          <cell r="E55" t="str">
            <v>Kamerun</v>
          </cell>
          <cell r="K55" t="str">
            <v>Saudi-Arabien</v>
          </cell>
          <cell r="W55" t="str">
            <v>Jordanien</v>
          </cell>
          <cell r="AC55" t="str">
            <v>Frankreich</v>
          </cell>
          <cell r="AE55" t="str">
            <v>Garches</v>
          </cell>
          <cell r="AG55">
            <v>58</v>
          </cell>
          <cell r="AH55">
            <v>39</v>
          </cell>
          <cell r="AI55">
            <v>152</v>
          </cell>
        </row>
        <row r="56">
          <cell r="C56" t="str">
            <v>Indonesien</v>
          </cell>
          <cell r="E56" t="str">
            <v>Kap Verde</v>
          </cell>
          <cell r="K56" t="str">
            <v>Saudi-Arabien</v>
          </cell>
          <cell r="W56" t="str">
            <v>Kambodscha</v>
          </cell>
          <cell r="AC56" t="str">
            <v>Frankreich</v>
          </cell>
          <cell r="AE56" t="str">
            <v>Gennevilliers</v>
          </cell>
          <cell r="AG56">
            <v>58</v>
          </cell>
          <cell r="AH56">
            <v>39</v>
          </cell>
          <cell r="AI56">
            <v>152</v>
          </cell>
        </row>
        <row r="57">
          <cell r="C57" t="str">
            <v>Iran</v>
          </cell>
          <cell r="E57" t="str">
            <v>Kasachstan</v>
          </cell>
          <cell r="K57" t="str">
            <v>Schweiz</v>
          </cell>
          <cell r="W57" t="str">
            <v>Kamerun</v>
          </cell>
          <cell r="AC57" t="str">
            <v>Frankreich</v>
          </cell>
          <cell r="AE57" t="str">
            <v>Gentilly</v>
          </cell>
          <cell r="AG57">
            <v>58</v>
          </cell>
          <cell r="AH57">
            <v>39</v>
          </cell>
          <cell r="AI57">
            <v>152</v>
          </cell>
        </row>
        <row r="58">
          <cell r="C58" t="str">
            <v>Irland</v>
          </cell>
          <cell r="E58" t="str">
            <v>Katar</v>
          </cell>
          <cell r="K58" t="str">
            <v>Schweiz</v>
          </cell>
          <cell r="W58" t="str">
            <v>Kap Verde</v>
          </cell>
          <cell r="AC58" t="str">
            <v>Frankreich</v>
          </cell>
          <cell r="AE58" t="str">
            <v>Gournay-sur-Marne</v>
          </cell>
          <cell r="AG58">
            <v>58</v>
          </cell>
          <cell r="AH58">
            <v>39</v>
          </cell>
          <cell r="AI58">
            <v>152</v>
          </cell>
        </row>
        <row r="59">
          <cell r="C59" t="str">
            <v>Island</v>
          </cell>
          <cell r="E59" t="str">
            <v>Kenia</v>
          </cell>
          <cell r="K59" t="str">
            <v>Spanien</v>
          </cell>
          <cell r="W59" t="str">
            <v>Kasachstan</v>
          </cell>
          <cell r="AC59" t="str">
            <v>Frankreich</v>
          </cell>
          <cell r="AE59" t="str">
            <v>Issy-les-Moulineaux</v>
          </cell>
          <cell r="AG59">
            <v>58</v>
          </cell>
          <cell r="AH59">
            <v>39</v>
          </cell>
          <cell r="AI59">
            <v>152</v>
          </cell>
        </row>
        <row r="60">
          <cell r="C60" t="str">
            <v>Israel</v>
          </cell>
          <cell r="E60" t="str">
            <v>Kirgisistan</v>
          </cell>
          <cell r="K60" t="str">
            <v>Spanien</v>
          </cell>
          <cell r="W60" t="str">
            <v>Katar</v>
          </cell>
          <cell r="AC60" t="str">
            <v>Frankreich</v>
          </cell>
          <cell r="AE60" t="str">
            <v>Ivry-sur-Seine</v>
          </cell>
          <cell r="AG60">
            <v>58</v>
          </cell>
          <cell r="AH60">
            <v>39</v>
          </cell>
          <cell r="AI60">
            <v>152</v>
          </cell>
        </row>
        <row r="61">
          <cell r="C61" t="str">
            <v>Italien</v>
          </cell>
          <cell r="E61" t="str">
            <v>Kolumbien</v>
          </cell>
          <cell r="K61" t="str">
            <v>Spanien</v>
          </cell>
          <cell r="W61" t="str">
            <v>Kenia</v>
          </cell>
          <cell r="AC61" t="str">
            <v>Frankreich</v>
          </cell>
          <cell r="AE61" t="str">
            <v>Joinville-le-Pont</v>
          </cell>
          <cell r="AG61">
            <v>58</v>
          </cell>
          <cell r="AH61">
            <v>39</v>
          </cell>
          <cell r="AI61">
            <v>152</v>
          </cell>
        </row>
        <row r="62">
          <cell r="C62" t="str">
            <v>Jamaika</v>
          </cell>
          <cell r="E62" t="str">
            <v>Kongo, Demokratische Republik</v>
          </cell>
          <cell r="K62" t="str">
            <v>Spanien</v>
          </cell>
          <cell r="W62" t="str">
            <v>Kirgisistan</v>
          </cell>
          <cell r="AC62" t="str">
            <v>Frankreich</v>
          </cell>
          <cell r="AE62" t="str">
            <v>L’Haÿ-les-Roses</v>
          </cell>
          <cell r="AG62">
            <v>58</v>
          </cell>
          <cell r="AH62">
            <v>39</v>
          </cell>
          <cell r="AI62">
            <v>152</v>
          </cell>
        </row>
        <row r="63">
          <cell r="C63" t="str">
            <v>Japan</v>
          </cell>
          <cell r="E63" t="str">
            <v>Kongo, Republik</v>
          </cell>
          <cell r="K63" t="str">
            <v>Spanien</v>
          </cell>
          <cell r="W63" t="str">
            <v>Kolumbien</v>
          </cell>
          <cell r="AC63" t="str">
            <v>Frankreich</v>
          </cell>
          <cell r="AE63" t="str">
            <v>L’Île-Saint-Denis</v>
          </cell>
          <cell r="AG63">
            <v>58</v>
          </cell>
          <cell r="AH63">
            <v>39</v>
          </cell>
          <cell r="AI63">
            <v>152</v>
          </cell>
        </row>
        <row r="64">
          <cell r="C64" t="str">
            <v>Jemen</v>
          </cell>
          <cell r="E64" t="str">
            <v>Korea, Demokratische Volksrepublik</v>
          </cell>
          <cell r="K64" t="str">
            <v>Südafrika</v>
          </cell>
          <cell r="W64" t="str">
            <v>Kongo, Demokratische Republik</v>
          </cell>
          <cell r="AC64" t="str">
            <v>Frankreich</v>
          </cell>
          <cell r="AE64" t="str">
            <v>La Courneuve</v>
          </cell>
          <cell r="AG64">
            <v>58</v>
          </cell>
          <cell r="AH64">
            <v>39</v>
          </cell>
          <cell r="AI64">
            <v>152</v>
          </cell>
        </row>
        <row r="65">
          <cell r="C65" t="str">
            <v>Jordanien</v>
          </cell>
          <cell r="E65" t="str">
            <v>Korea, Republik</v>
          </cell>
          <cell r="K65" t="str">
            <v>Südafrika</v>
          </cell>
          <cell r="W65" t="str">
            <v>Kongo, Republik</v>
          </cell>
          <cell r="AC65" t="str">
            <v>Frankreich</v>
          </cell>
          <cell r="AE65" t="str">
            <v>La Garenne-Colombes</v>
          </cell>
          <cell r="AG65">
            <v>58</v>
          </cell>
          <cell r="AH65">
            <v>39</v>
          </cell>
          <cell r="AI65">
            <v>152</v>
          </cell>
        </row>
        <row r="66">
          <cell r="C66" t="str">
            <v>Kambodscha</v>
          </cell>
          <cell r="E66" t="str">
            <v>Kosovo</v>
          </cell>
          <cell r="K66" t="str">
            <v>Südafrika</v>
          </cell>
          <cell r="W66" t="str">
            <v>Korea, Demokratische Volksrepublik</v>
          </cell>
          <cell r="AC66" t="str">
            <v>Frankreich</v>
          </cell>
          <cell r="AE66" t="str">
            <v>La Queue-en-Brie</v>
          </cell>
          <cell r="AG66">
            <v>58</v>
          </cell>
          <cell r="AH66">
            <v>39</v>
          </cell>
          <cell r="AI66">
            <v>152</v>
          </cell>
        </row>
        <row r="67">
          <cell r="C67" t="str">
            <v>Kamerun</v>
          </cell>
          <cell r="E67" t="str">
            <v>Kroatien</v>
          </cell>
          <cell r="K67" t="str">
            <v>Türkei</v>
          </cell>
          <cell r="W67" t="str">
            <v>Korea, Republik</v>
          </cell>
          <cell r="AC67" t="str">
            <v>Frankreich</v>
          </cell>
          <cell r="AE67" t="str">
            <v>Le Blanc-Mesnil</v>
          </cell>
          <cell r="AG67">
            <v>58</v>
          </cell>
          <cell r="AH67">
            <v>39</v>
          </cell>
          <cell r="AI67">
            <v>152</v>
          </cell>
        </row>
        <row r="68">
          <cell r="C68" t="str">
            <v>Kanada</v>
          </cell>
          <cell r="E68" t="str">
            <v>Kuba</v>
          </cell>
          <cell r="K68" t="str">
            <v>Türkei</v>
          </cell>
          <cell r="W68" t="str">
            <v>Kosovo</v>
          </cell>
          <cell r="AC68" t="str">
            <v>Frankreich</v>
          </cell>
          <cell r="AE68" t="str">
            <v>Le Bourget</v>
          </cell>
          <cell r="AG68">
            <v>58</v>
          </cell>
          <cell r="AH68">
            <v>39</v>
          </cell>
          <cell r="AI68">
            <v>152</v>
          </cell>
        </row>
        <row r="69">
          <cell r="C69" t="str">
            <v>Kap Verde</v>
          </cell>
          <cell r="E69" t="str">
            <v>Kuwait</v>
          </cell>
          <cell r="K69" t="str">
            <v>Türkei</v>
          </cell>
          <cell r="W69" t="str">
            <v>Kroatien</v>
          </cell>
          <cell r="AC69" t="str">
            <v>Frankreich</v>
          </cell>
          <cell r="AE69" t="str">
            <v>Le Kremlin-Bicêtre</v>
          </cell>
          <cell r="AG69">
            <v>58</v>
          </cell>
          <cell r="AH69">
            <v>39</v>
          </cell>
          <cell r="AI69">
            <v>152</v>
          </cell>
        </row>
        <row r="70">
          <cell r="C70" t="str">
            <v>Kasachstan</v>
          </cell>
          <cell r="E70" t="str">
            <v>Laos</v>
          </cell>
          <cell r="K70" t="str">
            <v>Vereinigte Staaten von Amerika</v>
          </cell>
          <cell r="W70" t="str">
            <v>Kuba</v>
          </cell>
          <cell r="AC70" t="str">
            <v>Frankreich</v>
          </cell>
          <cell r="AE70" t="str">
            <v>Le Perreux-sur-Marne</v>
          </cell>
          <cell r="AG70">
            <v>58</v>
          </cell>
          <cell r="AH70">
            <v>39</v>
          </cell>
          <cell r="AI70">
            <v>152</v>
          </cell>
        </row>
        <row r="71">
          <cell r="C71" t="str">
            <v>Katar</v>
          </cell>
          <cell r="E71" t="str">
            <v>Lesotho</v>
          </cell>
          <cell r="K71" t="str">
            <v>Vereinigte Staaten von Amerika</v>
          </cell>
          <cell r="W71" t="str">
            <v>Kuwait</v>
          </cell>
          <cell r="AC71" t="str">
            <v>Frankreich</v>
          </cell>
          <cell r="AE71" t="str">
            <v>Le Plessis-Robinson</v>
          </cell>
          <cell r="AG71">
            <v>58</v>
          </cell>
          <cell r="AH71">
            <v>39</v>
          </cell>
          <cell r="AI71">
            <v>152</v>
          </cell>
        </row>
        <row r="72">
          <cell r="C72" t="str">
            <v>Kenia</v>
          </cell>
          <cell r="E72" t="str">
            <v>Lettland</v>
          </cell>
          <cell r="K72" t="str">
            <v>Vereinigte Staaten von Amerika</v>
          </cell>
          <cell r="W72" t="str">
            <v>Laos</v>
          </cell>
          <cell r="AC72" t="str">
            <v>Frankreich</v>
          </cell>
          <cell r="AE72" t="str">
            <v>Le Plessis-Trévise</v>
          </cell>
          <cell r="AG72">
            <v>58</v>
          </cell>
          <cell r="AH72">
            <v>39</v>
          </cell>
          <cell r="AI72">
            <v>152</v>
          </cell>
        </row>
        <row r="73">
          <cell r="C73" t="str">
            <v>Kirgisistan</v>
          </cell>
          <cell r="E73" t="str">
            <v>Libanon</v>
          </cell>
          <cell r="K73" t="str">
            <v>Vereinigte Staaten von Amerika</v>
          </cell>
          <cell r="W73" t="str">
            <v>Lesotho</v>
          </cell>
          <cell r="AC73" t="str">
            <v>Frankreich</v>
          </cell>
          <cell r="AE73" t="str">
            <v>Le Pré-Saint-Gervais</v>
          </cell>
          <cell r="AG73">
            <v>58</v>
          </cell>
          <cell r="AH73">
            <v>39</v>
          </cell>
          <cell r="AI73">
            <v>152</v>
          </cell>
        </row>
        <row r="74">
          <cell r="C74" t="str">
            <v>Kolumbien</v>
          </cell>
          <cell r="E74" t="str">
            <v>Libyen</v>
          </cell>
          <cell r="K74" t="str">
            <v>Vereinigte Staaten von Amerika</v>
          </cell>
          <cell r="W74" t="str">
            <v>Lettland</v>
          </cell>
          <cell r="AC74" t="str">
            <v>Frankreich</v>
          </cell>
          <cell r="AE74" t="str">
            <v>Le Raincy</v>
          </cell>
          <cell r="AG74">
            <v>58</v>
          </cell>
          <cell r="AH74">
            <v>39</v>
          </cell>
          <cell r="AI74">
            <v>152</v>
          </cell>
        </row>
        <row r="75">
          <cell r="C75" t="str">
            <v>Kongo, Demokratische Republik</v>
          </cell>
          <cell r="E75" t="str">
            <v>Liechtenstein</v>
          </cell>
          <cell r="K75" t="str">
            <v>Vereinigte Staaten von Amerika</v>
          </cell>
          <cell r="W75" t="str">
            <v>Libanon</v>
          </cell>
          <cell r="AC75" t="str">
            <v>Frankreich</v>
          </cell>
          <cell r="AE75" t="str">
            <v>Les Lilas</v>
          </cell>
          <cell r="AG75">
            <v>58</v>
          </cell>
          <cell r="AH75">
            <v>39</v>
          </cell>
          <cell r="AI75">
            <v>152</v>
          </cell>
        </row>
        <row r="76">
          <cell r="C76" t="str">
            <v>Kongo, Republik</v>
          </cell>
          <cell r="E76" t="str">
            <v>Litauen</v>
          </cell>
          <cell r="K76" t="str">
            <v>Vereinigte Staaten von Amerika</v>
          </cell>
          <cell r="W76" t="str">
            <v>Libyen</v>
          </cell>
          <cell r="AC76" t="str">
            <v>Frankreich</v>
          </cell>
          <cell r="AE76" t="str">
            <v>Les Pavillons-sous-Bois</v>
          </cell>
          <cell r="AG76">
            <v>58</v>
          </cell>
          <cell r="AH76">
            <v>39</v>
          </cell>
          <cell r="AI76">
            <v>152</v>
          </cell>
        </row>
        <row r="77">
          <cell r="C77" t="str">
            <v>Korea, Demokratische Volksrepublik</v>
          </cell>
          <cell r="E77" t="str">
            <v>Luxemburg</v>
          </cell>
          <cell r="K77" t="str">
            <v>Vereinigte Staaten von Amerika</v>
          </cell>
          <cell r="W77" t="str">
            <v>Liechtenstein</v>
          </cell>
          <cell r="AC77" t="str">
            <v>Frankreich</v>
          </cell>
          <cell r="AE77" t="str">
            <v>Levallois-Perret</v>
          </cell>
          <cell r="AG77">
            <v>58</v>
          </cell>
          <cell r="AH77">
            <v>39</v>
          </cell>
          <cell r="AI77">
            <v>152</v>
          </cell>
        </row>
        <row r="78">
          <cell r="C78" t="str">
            <v>Korea, Republik</v>
          </cell>
          <cell r="E78" t="str">
            <v>Madagaskar</v>
          </cell>
          <cell r="K78" t="str">
            <v>Vereinigte Staaten von Amerika</v>
          </cell>
          <cell r="W78" t="str">
            <v>Litauen</v>
          </cell>
          <cell r="AC78" t="str">
            <v>Frankreich</v>
          </cell>
          <cell r="AE78" t="str">
            <v>Limeil-Brévannes</v>
          </cell>
          <cell r="AG78">
            <v>58</v>
          </cell>
          <cell r="AH78">
            <v>39</v>
          </cell>
          <cell r="AI78">
            <v>152</v>
          </cell>
        </row>
        <row r="79">
          <cell r="C79" t="str">
            <v>Kosovo</v>
          </cell>
          <cell r="E79" t="str">
            <v>Malawi</v>
          </cell>
          <cell r="K79" t="str">
            <v>Vereinigte Staaten von Amerika</v>
          </cell>
          <cell r="W79" t="str">
            <v>Luxemburg</v>
          </cell>
          <cell r="AC79" t="str">
            <v>Frankreich</v>
          </cell>
          <cell r="AE79" t="str">
            <v>Livry-Gargan</v>
          </cell>
          <cell r="AG79">
            <v>58</v>
          </cell>
          <cell r="AH79">
            <v>39</v>
          </cell>
          <cell r="AI79">
            <v>152</v>
          </cell>
        </row>
        <row r="80">
          <cell r="C80" t="str">
            <v>Kroatien</v>
          </cell>
          <cell r="E80" t="str">
            <v>Malaysia</v>
          </cell>
          <cell r="K80" t="str">
            <v>Vereinigtes Königreich von Großbritannien und Nordirland</v>
          </cell>
          <cell r="W80" t="str">
            <v>Madagaskar</v>
          </cell>
          <cell r="AC80" t="str">
            <v>Frankreich</v>
          </cell>
          <cell r="AE80" t="str">
            <v>Lyon</v>
          </cell>
          <cell r="AG80">
            <v>53</v>
          </cell>
          <cell r="AH80">
            <v>36</v>
          </cell>
          <cell r="AI80">
            <v>115</v>
          </cell>
        </row>
        <row r="81">
          <cell r="C81" t="str">
            <v>Kuba</v>
          </cell>
          <cell r="E81" t="str">
            <v>Malediven</v>
          </cell>
          <cell r="K81" t="str">
            <v>Vereinigtes Königreich von Großbritannien und Nordirland</v>
          </cell>
          <cell r="W81" t="str">
            <v>Malawi</v>
          </cell>
          <cell r="AC81" t="str">
            <v>Frankreich</v>
          </cell>
          <cell r="AE81" t="str">
            <v>Maisons-Alfort</v>
          </cell>
          <cell r="AG81">
            <v>58</v>
          </cell>
          <cell r="AH81">
            <v>39</v>
          </cell>
          <cell r="AI81">
            <v>152</v>
          </cell>
        </row>
        <row r="82">
          <cell r="C82" t="str">
            <v>Kuwait</v>
          </cell>
          <cell r="E82" t="str">
            <v>Mali</v>
          </cell>
          <cell r="W82" t="str">
            <v>Malaysia</v>
          </cell>
          <cell r="AC82" t="str">
            <v>Frankreich</v>
          </cell>
          <cell r="AE82" t="str">
            <v>Malakoff</v>
          </cell>
          <cell r="AG82">
            <v>58</v>
          </cell>
          <cell r="AH82">
            <v>39</v>
          </cell>
          <cell r="AI82">
            <v>152</v>
          </cell>
        </row>
        <row r="83">
          <cell r="C83" t="str">
            <v>Laos</v>
          </cell>
          <cell r="E83" t="str">
            <v>Malta</v>
          </cell>
          <cell r="W83" t="str">
            <v>Malediven</v>
          </cell>
          <cell r="AC83" t="str">
            <v>Frankreich</v>
          </cell>
          <cell r="AE83" t="str">
            <v>Mandres-les-Roses</v>
          </cell>
          <cell r="AG83">
            <v>58</v>
          </cell>
          <cell r="AH83">
            <v>39</v>
          </cell>
          <cell r="AI83">
            <v>152</v>
          </cell>
        </row>
        <row r="84">
          <cell r="C84" t="str">
            <v>Lesotho</v>
          </cell>
          <cell r="E84" t="str">
            <v>Marokko</v>
          </cell>
          <cell r="W84" t="str">
            <v>Mali</v>
          </cell>
          <cell r="AC84" t="str">
            <v>Frankreich</v>
          </cell>
          <cell r="AE84" t="str">
            <v>Marnes-la-Coquette</v>
          </cell>
          <cell r="AG84">
            <v>58</v>
          </cell>
          <cell r="AH84">
            <v>39</v>
          </cell>
          <cell r="AI84">
            <v>152</v>
          </cell>
        </row>
        <row r="85">
          <cell r="C85" t="str">
            <v>Lettland</v>
          </cell>
          <cell r="E85" t="str">
            <v>Marshall Inseln</v>
          </cell>
          <cell r="W85" t="str">
            <v>Malta</v>
          </cell>
          <cell r="AC85" t="str">
            <v>Frankreich</v>
          </cell>
          <cell r="AE85" t="str">
            <v>Marolles-en-Brie</v>
          </cell>
          <cell r="AG85">
            <v>58</v>
          </cell>
          <cell r="AH85">
            <v>39</v>
          </cell>
          <cell r="AI85">
            <v>152</v>
          </cell>
        </row>
        <row r="86">
          <cell r="C86" t="str">
            <v>Libanon</v>
          </cell>
          <cell r="E86" t="str">
            <v>Mauretanien</v>
          </cell>
          <cell r="W86" t="str">
            <v>Marokko</v>
          </cell>
          <cell r="AC86" t="str">
            <v>Frankreich</v>
          </cell>
          <cell r="AE86" t="str">
            <v>Marseille</v>
          </cell>
          <cell r="AG86">
            <v>46</v>
          </cell>
          <cell r="AH86">
            <v>31</v>
          </cell>
          <cell r="AI86">
            <v>101</v>
          </cell>
        </row>
        <row r="87">
          <cell r="C87" t="str">
            <v>Libyen</v>
          </cell>
          <cell r="E87" t="str">
            <v>Mauritius</v>
          </cell>
          <cell r="W87" t="str">
            <v>Marshall Inseln</v>
          </cell>
          <cell r="AC87" t="str">
            <v>Frankreich</v>
          </cell>
          <cell r="AE87" t="str">
            <v>Meudon</v>
          </cell>
          <cell r="AG87">
            <v>58</v>
          </cell>
          <cell r="AH87">
            <v>39</v>
          </cell>
          <cell r="AI87">
            <v>152</v>
          </cell>
        </row>
        <row r="88">
          <cell r="C88" t="str">
            <v>Liechtenstein</v>
          </cell>
          <cell r="E88" t="str">
            <v>Mazedonien</v>
          </cell>
          <cell r="W88" t="str">
            <v>Mauretanien</v>
          </cell>
          <cell r="AC88" t="str">
            <v>Frankreich</v>
          </cell>
          <cell r="AE88" t="str">
            <v>Montfermeil</v>
          </cell>
          <cell r="AG88">
            <v>58</v>
          </cell>
          <cell r="AH88">
            <v>39</v>
          </cell>
          <cell r="AI88">
            <v>152</v>
          </cell>
        </row>
        <row r="89">
          <cell r="C89" t="str">
            <v>Litauen</v>
          </cell>
          <cell r="E89" t="str">
            <v>Mexiko</v>
          </cell>
          <cell r="W89" t="str">
            <v>Mauritius</v>
          </cell>
          <cell r="AC89" t="str">
            <v>Frankreich</v>
          </cell>
          <cell r="AE89" t="str">
            <v>Montreuil</v>
          </cell>
          <cell r="AG89">
            <v>58</v>
          </cell>
          <cell r="AH89">
            <v>39</v>
          </cell>
          <cell r="AI89">
            <v>152</v>
          </cell>
        </row>
        <row r="90">
          <cell r="C90" t="str">
            <v>Luxemburg</v>
          </cell>
          <cell r="E90" t="str">
            <v>Moldau, Republik</v>
          </cell>
          <cell r="W90" t="str">
            <v>Mazedonien</v>
          </cell>
          <cell r="AC90" t="str">
            <v>Frankreich</v>
          </cell>
          <cell r="AE90" t="str">
            <v>Montrouge</v>
          </cell>
          <cell r="AG90">
            <v>58</v>
          </cell>
          <cell r="AH90">
            <v>39</v>
          </cell>
          <cell r="AI90">
            <v>152</v>
          </cell>
        </row>
        <row r="91">
          <cell r="C91" t="str">
            <v>Madagaskar</v>
          </cell>
          <cell r="E91" t="str">
            <v>Monaco</v>
          </cell>
          <cell r="W91" t="str">
            <v>Mexiko</v>
          </cell>
          <cell r="AC91" t="str">
            <v>Frankreich</v>
          </cell>
          <cell r="AE91" t="str">
            <v>Nanterre</v>
          </cell>
          <cell r="AG91">
            <v>58</v>
          </cell>
          <cell r="AH91">
            <v>39</v>
          </cell>
          <cell r="AI91">
            <v>152</v>
          </cell>
        </row>
        <row r="92">
          <cell r="C92" t="str">
            <v>Malawi</v>
          </cell>
          <cell r="E92" t="str">
            <v>Mongolei</v>
          </cell>
          <cell r="W92" t="str">
            <v>Moldau, Republik</v>
          </cell>
          <cell r="AC92" t="str">
            <v>Frankreich</v>
          </cell>
          <cell r="AE92" t="str">
            <v>Neuilly-Plaisance</v>
          </cell>
          <cell r="AG92">
            <v>58</v>
          </cell>
          <cell r="AH92">
            <v>39</v>
          </cell>
          <cell r="AI92">
            <v>152</v>
          </cell>
        </row>
        <row r="93">
          <cell r="C93" t="str">
            <v>Malaysia</v>
          </cell>
          <cell r="E93" t="str">
            <v>Montenegro</v>
          </cell>
          <cell r="W93" t="str">
            <v>Monaco</v>
          </cell>
          <cell r="AC93" t="str">
            <v>Frankreich</v>
          </cell>
          <cell r="AE93" t="str">
            <v>Neuilly-sur-Marne</v>
          </cell>
          <cell r="AG93">
            <v>58</v>
          </cell>
          <cell r="AH93">
            <v>39</v>
          </cell>
          <cell r="AI93">
            <v>152</v>
          </cell>
        </row>
        <row r="94">
          <cell r="C94" t="str">
            <v>Malediven</v>
          </cell>
          <cell r="E94" t="str">
            <v>Mosambik</v>
          </cell>
          <cell r="W94" t="str">
            <v>Mongolei</v>
          </cell>
          <cell r="AC94" t="str">
            <v>Frankreich</v>
          </cell>
          <cell r="AE94" t="str">
            <v>Neuilly-sur-Seine</v>
          </cell>
          <cell r="AG94">
            <v>58</v>
          </cell>
          <cell r="AH94">
            <v>39</v>
          </cell>
          <cell r="AI94">
            <v>152</v>
          </cell>
        </row>
        <row r="95">
          <cell r="C95" t="str">
            <v>Mali</v>
          </cell>
          <cell r="E95" t="str">
            <v>Myanmar</v>
          </cell>
          <cell r="W95" t="str">
            <v>Montenegro</v>
          </cell>
          <cell r="AC95" t="str">
            <v>Frankreich</v>
          </cell>
          <cell r="AE95" t="str">
            <v>Nogent-sur-Marne</v>
          </cell>
          <cell r="AG95">
            <v>58</v>
          </cell>
          <cell r="AH95">
            <v>39</v>
          </cell>
          <cell r="AI95">
            <v>152</v>
          </cell>
        </row>
        <row r="96">
          <cell r="C96" t="str">
            <v>Malta</v>
          </cell>
          <cell r="E96" t="str">
            <v>Namibia</v>
          </cell>
          <cell r="W96" t="str">
            <v>Mosambik</v>
          </cell>
          <cell r="AC96" t="str">
            <v>Frankreich</v>
          </cell>
          <cell r="AE96" t="str">
            <v>Noiseau</v>
          </cell>
          <cell r="AG96">
            <v>58</v>
          </cell>
          <cell r="AH96">
            <v>39</v>
          </cell>
          <cell r="AI96">
            <v>152</v>
          </cell>
        </row>
        <row r="97">
          <cell r="C97" t="str">
            <v>Marokko</v>
          </cell>
          <cell r="E97" t="str">
            <v>Nepal</v>
          </cell>
          <cell r="W97" t="str">
            <v>Myanmar</v>
          </cell>
          <cell r="AC97" t="str">
            <v>Frankreich</v>
          </cell>
          <cell r="AE97" t="str">
            <v>Noisy-le-Grand</v>
          </cell>
          <cell r="AG97">
            <v>58</v>
          </cell>
          <cell r="AH97">
            <v>39</v>
          </cell>
          <cell r="AI97">
            <v>152</v>
          </cell>
        </row>
        <row r="98">
          <cell r="C98" t="str">
            <v>Marshall Inseln</v>
          </cell>
          <cell r="E98" t="str">
            <v>Neuseeland</v>
          </cell>
          <cell r="W98" t="str">
            <v>Namibia</v>
          </cell>
          <cell r="AC98" t="str">
            <v>Frankreich</v>
          </cell>
          <cell r="AE98" t="str">
            <v>Noisy-le-Sec</v>
          </cell>
          <cell r="AG98">
            <v>58</v>
          </cell>
          <cell r="AH98">
            <v>39</v>
          </cell>
          <cell r="AI98">
            <v>152</v>
          </cell>
        </row>
        <row r="99">
          <cell r="C99" t="str">
            <v>Mauretanien</v>
          </cell>
          <cell r="E99" t="str">
            <v>Nicaragua</v>
          </cell>
          <cell r="W99" t="str">
            <v>Nepal</v>
          </cell>
          <cell r="AC99" t="str">
            <v>Frankreich</v>
          </cell>
          <cell r="AE99" t="str">
            <v>Orly</v>
          </cell>
          <cell r="AG99">
            <v>58</v>
          </cell>
          <cell r="AH99">
            <v>39</v>
          </cell>
          <cell r="AI99">
            <v>152</v>
          </cell>
        </row>
        <row r="100">
          <cell r="C100" t="str">
            <v>Mauritius</v>
          </cell>
          <cell r="E100" t="str">
            <v>Niederlande</v>
          </cell>
          <cell r="W100" t="str">
            <v>Neuseeland</v>
          </cell>
          <cell r="AC100" t="str">
            <v>Frankreich</v>
          </cell>
          <cell r="AE100" t="str">
            <v>Ormesson-sur-Marne</v>
          </cell>
          <cell r="AG100">
            <v>58</v>
          </cell>
          <cell r="AH100">
            <v>39</v>
          </cell>
          <cell r="AI100">
            <v>152</v>
          </cell>
        </row>
        <row r="101">
          <cell r="C101" t="str">
            <v>Mazedonien</v>
          </cell>
          <cell r="E101" t="str">
            <v>Niger</v>
          </cell>
          <cell r="W101" t="str">
            <v>Nicaragua</v>
          </cell>
          <cell r="AC101" t="str">
            <v>Frankreich</v>
          </cell>
          <cell r="AE101" t="str">
            <v>Pantin</v>
          </cell>
          <cell r="AG101">
            <v>58</v>
          </cell>
          <cell r="AH101">
            <v>39</v>
          </cell>
          <cell r="AI101">
            <v>152</v>
          </cell>
        </row>
        <row r="102">
          <cell r="C102" t="str">
            <v>Mexiko</v>
          </cell>
          <cell r="E102" t="str">
            <v>Nigeria</v>
          </cell>
          <cell r="W102" t="str">
            <v>Niederlande</v>
          </cell>
          <cell r="AC102" t="str">
            <v>Frankreich</v>
          </cell>
          <cell r="AE102" t="str">
            <v>Paris</v>
          </cell>
          <cell r="AG102">
            <v>58</v>
          </cell>
          <cell r="AH102">
            <v>39</v>
          </cell>
          <cell r="AI102">
            <v>152</v>
          </cell>
        </row>
        <row r="103">
          <cell r="C103" t="str">
            <v>Moldau, Republik</v>
          </cell>
          <cell r="E103" t="str">
            <v>Norwegen</v>
          </cell>
          <cell r="W103" t="str">
            <v>Niger</v>
          </cell>
          <cell r="AC103" t="str">
            <v>Frankreich</v>
          </cell>
          <cell r="AE103" t="str">
            <v>Périgny</v>
          </cell>
          <cell r="AG103">
            <v>58</v>
          </cell>
          <cell r="AH103">
            <v>39</v>
          </cell>
          <cell r="AI103">
            <v>152</v>
          </cell>
        </row>
        <row r="104">
          <cell r="C104" t="str">
            <v>Monaco</v>
          </cell>
          <cell r="E104" t="str">
            <v>Oman</v>
          </cell>
          <cell r="W104" t="str">
            <v>Nigeria</v>
          </cell>
          <cell r="AC104" t="str">
            <v>Frankreich</v>
          </cell>
          <cell r="AE104" t="str">
            <v>Pierrefitte-sur-Seine</v>
          </cell>
          <cell r="AG104">
            <v>58</v>
          </cell>
          <cell r="AH104">
            <v>39</v>
          </cell>
          <cell r="AI104">
            <v>152</v>
          </cell>
        </row>
        <row r="105">
          <cell r="C105" t="str">
            <v>Mongolei</v>
          </cell>
          <cell r="E105" t="str">
            <v>Österreich</v>
          </cell>
          <cell r="W105" t="str">
            <v>Nordkorea</v>
          </cell>
          <cell r="AC105" t="str">
            <v>Frankreich</v>
          </cell>
          <cell r="AE105" t="str">
            <v>Puteaux</v>
          </cell>
          <cell r="AG105">
            <v>58</v>
          </cell>
          <cell r="AH105">
            <v>39</v>
          </cell>
          <cell r="AI105">
            <v>152</v>
          </cell>
        </row>
        <row r="106">
          <cell r="C106" t="str">
            <v>Montenegro</v>
          </cell>
          <cell r="E106" t="str">
            <v>Palau</v>
          </cell>
          <cell r="W106" t="str">
            <v>Norwegen</v>
          </cell>
          <cell r="AC106" t="str">
            <v>Frankreich</v>
          </cell>
          <cell r="AE106" t="str">
            <v>Rest</v>
          </cell>
          <cell r="AG106">
            <v>44</v>
          </cell>
          <cell r="AH106">
            <v>29</v>
          </cell>
          <cell r="AI106">
            <v>115</v>
          </cell>
        </row>
        <row r="107">
          <cell r="C107" t="str">
            <v>Mosambik</v>
          </cell>
          <cell r="E107" t="str">
            <v>Panama</v>
          </cell>
          <cell r="W107" t="str">
            <v>Oman</v>
          </cell>
          <cell r="AC107" t="str">
            <v>Frankreich</v>
          </cell>
          <cell r="AE107" t="str">
            <v>Romainville</v>
          </cell>
          <cell r="AG107">
            <v>58</v>
          </cell>
          <cell r="AH107">
            <v>39</v>
          </cell>
          <cell r="AI107">
            <v>152</v>
          </cell>
        </row>
        <row r="108">
          <cell r="C108" t="str">
            <v>Myanmar</v>
          </cell>
          <cell r="E108" t="str">
            <v>Papua-Neuguinea</v>
          </cell>
          <cell r="W108" t="str">
            <v>Österreich</v>
          </cell>
          <cell r="AC108" t="str">
            <v>Frankreich</v>
          </cell>
          <cell r="AE108" t="str">
            <v>Rosny-sous-Bois</v>
          </cell>
          <cell r="AG108">
            <v>58</v>
          </cell>
          <cell r="AH108">
            <v>39</v>
          </cell>
          <cell r="AI108">
            <v>152</v>
          </cell>
        </row>
        <row r="109">
          <cell r="C109" t="str">
            <v>Namibia</v>
          </cell>
          <cell r="E109" t="str">
            <v>Paraguay</v>
          </cell>
          <cell r="W109" t="str">
            <v>Palau</v>
          </cell>
          <cell r="AC109" t="str">
            <v>Frankreich</v>
          </cell>
          <cell r="AE109" t="str">
            <v>Rueil-Malmaison</v>
          </cell>
          <cell r="AG109">
            <v>58</v>
          </cell>
          <cell r="AH109">
            <v>39</v>
          </cell>
          <cell r="AI109">
            <v>152</v>
          </cell>
        </row>
        <row r="110">
          <cell r="C110" t="str">
            <v>Nepal</v>
          </cell>
          <cell r="E110" t="str">
            <v>Peru</v>
          </cell>
          <cell r="W110" t="str">
            <v>Panama</v>
          </cell>
          <cell r="AC110" t="str">
            <v>Frankreich</v>
          </cell>
          <cell r="AE110" t="str">
            <v>Rungis</v>
          </cell>
          <cell r="AG110">
            <v>58</v>
          </cell>
          <cell r="AH110">
            <v>39</v>
          </cell>
          <cell r="AI110">
            <v>152</v>
          </cell>
        </row>
        <row r="111">
          <cell r="C111" t="str">
            <v>Neuseeland</v>
          </cell>
          <cell r="E111" t="str">
            <v>Philippinen</v>
          </cell>
          <cell r="W111" t="str">
            <v>Papua-Neuguinea</v>
          </cell>
          <cell r="AC111" t="str">
            <v>Frankreich</v>
          </cell>
          <cell r="AE111" t="str">
            <v>Saint-Cloud</v>
          </cell>
          <cell r="AG111">
            <v>58</v>
          </cell>
          <cell r="AH111">
            <v>39</v>
          </cell>
          <cell r="AI111">
            <v>152</v>
          </cell>
        </row>
        <row r="112">
          <cell r="C112" t="str">
            <v>Nicaragua</v>
          </cell>
          <cell r="E112" t="str">
            <v>Portugal</v>
          </cell>
          <cell r="W112" t="str">
            <v>Paraguay</v>
          </cell>
          <cell r="AC112" t="str">
            <v>Frankreich</v>
          </cell>
          <cell r="AE112" t="str">
            <v>Saint-Denis</v>
          </cell>
          <cell r="AG112">
            <v>58</v>
          </cell>
          <cell r="AH112">
            <v>39</v>
          </cell>
          <cell r="AI112">
            <v>152</v>
          </cell>
        </row>
        <row r="113">
          <cell r="C113" t="str">
            <v>Niederlande</v>
          </cell>
          <cell r="E113" t="str">
            <v>Ruanda</v>
          </cell>
          <cell r="W113" t="str">
            <v>Peru</v>
          </cell>
          <cell r="AC113" t="str">
            <v>Frankreich</v>
          </cell>
          <cell r="AE113" t="str">
            <v>Saint-Mandé</v>
          </cell>
          <cell r="AG113">
            <v>58</v>
          </cell>
          <cell r="AH113">
            <v>39</v>
          </cell>
          <cell r="AI113">
            <v>152</v>
          </cell>
        </row>
        <row r="114">
          <cell r="C114" t="str">
            <v>Niger</v>
          </cell>
          <cell r="E114" t="str">
            <v>Sambia</v>
          </cell>
          <cell r="W114" t="str">
            <v>Philippinen</v>
          </cell>
          <cell r="AC114" t="str">
            <v>Frankreich</v>
          </cell>
          <cell r="AE114" t="str">
            <v>Saint-Maur-des-Fossés</v>
          </cell>
          <cell r="AG114">
            <v>58</v>
          </cell>
          <cell r="AH114">
            <v>39</v>
          </cell>
          <cell r="AI114">
            <v>152</v>
          </cell>
        </row>
        <row r="115">
          <cell r="C115" t="str">
            <v>Nigeria</v>
          </cell>
          <cell r="E115" t="str">
            <v>Samoa</v>
          </cell>
          <cell r="W115" t="str">
            <v>Portugal</v>
          </cell>
          <cell r="AC115" t="str">
            <v>Frankreich</v>
          </cell>
          <cell r="AE115" t="str">
            <v>Saint-Maurice</v>
          </cell>
          <cell r="AG115">
            <v>58</v>
          </cell>
          <cell r="AH115">
            <v>39</v>
          </cell>
          <cell r="AI115">
            <v>152</v>
          </cell>
        </row>
        <row r="116">
          <cell r="C116" t="str">
            <v>Norwegen</v>
          </cell>
          <cell r="E116" t="str">
            <v>San Marino</v>
          </cell>
          <cell r="W116" t="str">
            <v>Ruanda</v>
          </cell>
          <cell r="AC116" t="str">
            <v>Frankreich</v>
          </cell>
          <cell r="AE116" t="str">
            <v>Saint-Ouen-sur-Seine</v>
          </cell>
          <cell r="AG116">
            <v>58</v>
          </cell>
          <cell r="AH116">
            <v>39</v>
          </cell>
          <cell r="AI116">
            <v>152</v>
          </cell>
        </row>
        <row r="117">
          <cell r="C117" t="str">
            <v>Nrdkorea</v>
          </cell>
          <cell r="E117" t="str">
            <v>São Tomé – Príncipe</v>
          </cell>
          <cell r="W117" t="str">
            <v>Sambia</v>
          </cell>
          <cell r="AC117" t="str">
            <v>Frankreich</v>
          </cell>
          <cell r="AE117" t="str">
            <v>Santeny</v>
          </cell>
          <cell r="AG117">
            <v>58</v>
          </cell>
          <cell r="AH117">
            <v>39</v>
          </cell>
          <cell r="AI117">
            <v>152</v>
          </cell>
        </row>
        <row r="118">
          <cell r="C118" t="str">
            <v>Oman</v>
          </cell>
          <cell r="E118" t="str">
            <v>Schweden</v>
          </cell>
          <cell r="W118" t="str">
            <v>Samoa</v>
          </cell>
          <cell r="AC118" t="str">
            <v>Frankreich</v>
          </cell>
          <cell r="AE118" t="str">
            <v>Sceaux</v>
          </cell>
          <cell r="AG118">
            <v>58</v>
          </cell>
          <cell r="AH118">
            <v>39</v>
          </cell>
          <cell r="AI118">
            <v>152</v>
          </cell>
        </row>
        <row r="119">
          <cell r="C119" t="str">
            <v>Österreich</v>
          </cell>
          <cell r="E119" t="str">
            <v>Senegal</v>
          </cell>
          <cell r="W119" t="str">
            <v>San Marino</v>
          </cell>
          <cell r="AC119" t="str">
            <v>Frankreich</v>
          </cell>
          <cell r="AE119" t="str">
            <v>Sevran</v>
          </cell>
          <cell r="AG119">
            <v>58</v>
          </cell>
          <cell r="AH119">
            <v>39</v>
          </cell>
          <cell r="AI119">
            <v>152</v>
          </cell>
        </row>
        <row r="120">
          <cell r="C120" t="str">
            <v>Pakistan</v>
          </cell>
          <cell r="E120" t="str">
            <v>Serbien</v>
          </cell>
          <cell r="W120" t="str">
            <v>São Tomé – Príncipe</v>
          </cell>
          <cell r="AC120" t="str">
            <v>Frankreich</v>
          </cell>
          <cell r="AE120" t="str">
            <v>Sèvres</v>
          </cell>
          <cell r="AG120">
            <v>58</v>
          </cell>
          <cell r="AH120">
            <v>39</v>
          </cell>
          <cell r="AI120">
            <v>152</v>
          </cell>
        </row>
        <row r="121">
          <cell r="C121" t="str">
            <v>Palau</v>
          </cell>
          <cell r="E121" t="str">
            <v>Sierra Leone</v>
          </cell>
          <cell r="W121" t="str">
            <v>Schweden</v>
          </cell>
          <cell r="AC121" t="str">
            <v>Frankreich</v>
          </cell>
          <cell r="AE121" t="str">
            <v>Stains</v>
          </cell>
          <cell r="AG121">
            <v>58</v>
          </cell>
          <cell r="AH121">
            <v>39</v>
          </cell>
          <cell r="AI121">
            <v>152</v>
          </cell>
        </row>
        <row r="122">
          <cell r="C122" t="str">
            <v>Panama</v>
          </cell>
          <cell r="E122" t="str">
            <v>Simbabwe</v>
          </cell>
          <cell r="W122" t="str">
            <v>Senegal</v>
          </cell>
          <cell r="AC122" t="str">
            <v>Frankreich</v>
          </cell>
          <cell r="AE122" t="str">
            <v>Straßburg</v>
          </cell>
          <cell r="AG122">
            <v>51</v>
          </cell>
          <cell r="AH122">
            <v>34</v>
          </cell>
          <cell r="AI122">
            <v>96</v>
          </cell>
        </row>
        <row r="123">
          <cell r="C123" t="str">
            <v>Papua-Neuguinea</v>
          </cell>
          <cell r="E123" t="str">
            <v>Singapur</v>
          </cell>
          <cell r="W123" t="str">
            <v>Serbien</v>
          </cell>
          <cell r="AC123" t="str">
            <v>Frankreich</v>
          </cell>
          <cell r="AE123" t="str">
            <v>Sucy-en-Brie</v>
          </cell>
          <cell r="AG123">
            <v>58</v>
          </cell>
          <cell r="AH123">
            <v>39</v>
          </cell>
          <cell r="AI123">
            <v>152</v>
          </cell>
        </row>
        <row r="124">
          <cell r="C124" t="str">
            <v>Paraguay</v>
          </cell>
          <cell r="E124" t="str">
            <v>Slowakische Republik</v>
          </cell>
          <cell r="W124" t="str">
            <v>Sierra Leone</v>
          </cell>
          <cell r="AC124" t="str">
            <v>Frankreich</v>
          </cell>
          <cell r="AE124" t="str">
            <v>Suresnes</v>
          </cell>
          <cell r="AG124">
            <v>58</v>
          </cell>
          <cell r="AH124">
            <v>39</v>
          </cell>
          <cell r="AI124">
            <v>152</v>
          </cell>
        </row>
        <row r="125">
          <cell r="C125" t="str">
            <v>Peru</v>
          </cell>
          <cell r="E125" t="str">
            <v>Slowenien</v>
          </cell>
          <cell r="W125" t="str">
            <v>Simbabwe</v>
          </cell>
          <cell r="AC125" t="str">
            <v>Frankreich</v>
          </cell>
          <cell r="AE125" t="str">
            <v>Thiais</v>
          </cell>
          <cell r="AG125">
            <v>58</v>
          </cell>
          <cell r="AH125">
            <v>39</v>
          </cell>
          <cell r="AI125">
            <v>152</v>
          </cell>
        </row>
        <row r="126">
          <cell r="C126" t="str">
            <v>Philippinen</v>
          </cell>
          <cell r="E126" t="str">
            <v>Sri Lanka</v>
          </cell>
          <cell r="W126" t="str">
            <v>Singapur</v>
          </cell>
          <cell r="AC126" t="str">
            <v>Frankreich</v>
          </cell>
          <cell r="AE126" t="str">
            <v>Tremblay-en-France</v>
          </cell>
          <cell r="AG126">
            <v>58</v>
          </cell>
          <cell r="AH126">
            <v>39</v>
          </cell>
          <cell r="AI126">
            <v>152</v>
          </cell>
        </row>
        <row r="127">
          <cell r="C127" t="str">
            <v>Polen</v>
          </cell>
          <cell r="E127" t="str">
            <v>Sudan</v>
          </cell>
          <cell r="W127" t="str">
            <v>Slowakische Republik</v>
          </cell>
          <cell r="AC127" t="str">
            <v>Frankreich</v>
          </cell>
          <cell r="AE127" t="str">
            <v>Valenton</v>
          </cell>
          <cell r="AG127">
            <v>58</v>
          </cell>
          <cell r="AH127">
            <v>39</v>
          </cell>
          <cell r="AI127">
            <v>152</v>
          </cell>
        </row>
        <row r="128">
          <cell r="C128" t="str">
            <v>Portugal</v>
          </cell>
          <cell r="E128" t="str">
            <v>Südsudan</v>
          </cell>
          <cell r="W128" t="str">
            <v>Slowenien</v>
          </cell>
          <cell r="AC128" t="str">
            <v>Frankreich</v>
          </cell>
          <cell r="AE128" t="str">
            <v>Vanves</v>
          </cell>
          <cell r="AG128">
            <v>58</v>
          </cell>
          <cell r="AH128">
            <v>39</v>
          </cell>
          <cell r="AI128">
            <v>152</v>
          </cell>
        </row>
        <row r="129">
          <cell r="C129" t="str">
            <v>Ruanda</v>
          </cell>
          <cell r="E129" t="str">
            <v>Syrien</v>
          </cell>
          <cell r="W129" t="str">
            <v>Sri Lanka</v>
          </cell>
          <cell r="AC129" t="str">
            <v>Frankreich</v>
          </cell>
          <cell r="AE129" t="str">
            <v>Vaucresson</v>
          </cell>
          <cell r="AG129">
            <v>58</v>
          </cell>
          <cell r="AH129">
            <v>39</v>
          </cell>
          <cell r="AI129">
            <v>152</v>
          </cell>
        </row>
        <row r="130">
          <cell r="C130" t="str">
            <v>Rumänien</v>
          </cell>
          <cell r="E130" t="str">
            <v>Tadschikistan</v>
          </cell>
          <cell r="W130" t="str">
            <v>Sudan</v>
          </cell>
          <cell r="AC130" t="str">
            <v>Frankreich</v>
          </cell>
          <cell r="AE130" t="str">
            <v>Vaujours</v>
          </cell>
          <cell r="AG130">
            <v>58</v>
          </cell>
          <cell r="AH130">
            <v>39</v>
          </cell>
          <cell r="AI130">
            <v>152</v>
          </cell>
        </row>
        <row r="131">
          <cell r="C131" t="str">
            <v>Russische Föderation</v>
          </cell>
          <cell r="E131" t="str">
            <v>Taiwan</v>
          </cell>
          <cell r="W131" t="str">
            <v>Südkorea</v>
          </cell>
          <cell r="AC131" t="str">
            <v>Frankreich</v>
          </cell>
          <cell r="AE131" t="str">
            <v>Villecresnes</v>
          </cell>
          <cell r="AG131">
            <v>58</v>
          </cell>
          <cell r="AH131">
            <v>39</v>
          </cell>
          <cell r="AI131">
            <v>152</v>
          </cell>
        </row>
        <row r="132">
          <cell r="C132" t="str">
            <v>Sambia</v>
          </cell>
          <cell r="E132" t="str">
            <v>Tansania</v>
          </cell>
          <cell r="W132" t="str">
            <v>Südsudan</v>
          </cell>
          <cell r="AC132" t="str">
            <v>Frankreich</v>
          </cell>
          <cell r="AE132" t="str">
            <v>Ville-d’Avray</v>
          </cell>
          <cell r="AG132">
            <v>58</v>
          </cell>
          <cell r="AH132">
            <v>39</v>
          </cell>
          <cell r="AI132">
            <v>152</v>
          </cell>
        </row>
        <row r="133">
          <cell r="C133" t="str">
            <v>Samoa</v>
          </cell>
          <cell r="E133" t="str">
            <v>Thailand</v>
          </cell>
          <cell r="W133" t="str">
            <v>Syrien</v>
          </cell>
          <cell r="AC133" t="str">
            <v>Frankreich</v>
          </cell>
          <cell r="AE133" t="str">
            <v>Villejuif</v>
          </cell>
          <cell r="AG133">
            <v>58</v>
          </cell>
          <cell r="AH133">
            <v>39</v>
          </cell>
          <cell r="AI133">
            <v>152</v>
          </cell>
        </row>
        <row r="134">
          <cell r="C134" t="str">
            <v>San Marino</v>
          </cell>
          <cell r="E134" t="str">
            <v>Togo</v>
          </cell>
          <cell r="W134" t="str">
            <v>Tadschikistan</v>
          </cell>
          <cell r="AC134" t="str">
            <v>Frankreich</v>
          </cell>
          <cell r="AE134" t="str">
            <v>Villemomble</v>
          </cell>
          <cell r="AG134">
            <v>58</v>
          </cell>
          <cell r="AH134">
            <v>39</v>
          </cell>
          <cell r="AI134">
            <v>152</v>
          </cell>
        </row>
        <row r="135">
          <cell r="C135" t="str">
            <v>São Tomé – Príncipe</v>
          </cell>
          <cell r="E135" t="str">
            <v>Tonga</v>
          </cell>
          <cell r="W135" t="str">
            <v>Taiwan</v>
          </cell>
          <cell r="AC135" t="str">
            <v>Frankreich</v>
          </cell>
          <cell r="AE135" t="str">
            <v>Villeneuve-la-Garenne</v>
          </cell>
          <cell r="AG135">
            <v>58</v>
          </cell>
          <cell r="AH135">
            <v>39</v>
          </cell>
          <cell r="AI135">
            <v>152</v>
          </cell>
        </row>
        <row r="136">
          <cell r="C136" t="str">
            <v>Saudi-Arabien</v>
          </cell>
          <cell r="E136" t="str">
            <v>Trinidad und Tobago</v>
          </cell>
          <cell r="W136" t="str">
            <v>Tansania</v>
          </cell>
          <cell r="AC136" t="str">
            <v>Frankreich</v>
          </cell>
          <cell r="AE136" t="str">
            <v>Villeneuve-le-Roi</v>
          </cell>
          <cell r="AG136">
            <v>58</v>
          </cell>
          <cell r="AH136">
            <v>39</v>
          </cell>
          <cell r="AI136">
            <v>152</v>
          </cell>
        </row>
        <row r="137">
          <cell r="C137" t="str">
            <v>Schweden</v>
          </cell>
          <cell r="E137" t="str">
            <v>Tschad</v>
          </cell>
          <cell r="W137" t="str">
            <v>Thailand</v>
          </cell>
          <cell r="AC137" t="str">
            <v>Frankreich</v>
          </cell>
          <cell r="AE137" t="str">
            <v>Villeneuve-Saint-Georges</v>
          </cell>
          <cell r="AG137">
            <v>58</v>
          </cell>
          <cell r="AH137">
            <v>39</v>
          </cell>
          <cell r="AI137">
            <v>152</v>
          </cell>
        </row>
        <row r="138">
          <cell r="C138" t="str">
            <v>Schweiz</v>
          </cell>
          <cell r="E138" t="str">
            <v>Tschechische Republik</v>
          </cell>
          <cell r="W138" t="str">
            <v>Togo</v>
          </cell>
          <cell r="AC138" t="str">
            <v>Frankreich</v>
          </cell>
          <cell r="AE138" t="str">
            <v>Villepinte</v>
          </cell>
          <cell r="AG138">
            <v>58</v>
          </cell>
          <cell r="AH138">
            <v>39</v>
          </cell>
          <cell r="AI138">
            <v>152</v>
          </cell>
        </row>
        <row r="139">
          <cell r="C139" t="str">
            <v>Senegal</v>
          </cell>
          <cell r="E139" t="str">
            <v>Tunesien</v>
          </cell>
          <cell r="W139" t="str">
            <v>Tonga</v>
          </cell>
          <cell r="AC139" t="str">
            <v>Frankreich</v>
          </cell>
          <cell r="AE139" t="str">
            <v>Villetaneuse</v>
          </cell>
          <cell r="AG139">
            <v>58</v>
          </cell>
          <cell r="AH139">
            <v>39</v>
          </cell>
          <cell r="AI139">
            <v>152</v>
          </cell>
        </row>
        <row r="140">
          <cell r="C140" t="str">
            <v>Serbien</v>
          </cell>
          <cell r="E140" t="str">
            <v>Turkmenistan</v>
          </cell>
          <cell r="W140" t="str">
            <v>Trinidad und Tobago</v>
          </cell>
          <cell r="AC140" t="str">
            <v>Frankreich</v>
          </cell>
          <cell r="AE140" t="str">
            <v>Villiers-sur-Marne</v>
          </cell>
          <cell r="AG140">
            <v>58</v>
          </cell>
          <cell r="AH140">
            <v>39</v>
          </cell>
          <cell r="AI140">
            <v>152</v>
          </cell>
        </row>
        <row r="141">
          <cell r="C141" t="str">
            <v>Sierra Leone</v>
          </cell>
          <cell r="E141" t="str">
            <v>Uganda</v>
          </cell>
          <cell r="W141" t="str">
            <v>Tschad</v>
          </cell>
          <cell r="AC141" t="str">
            <v>Frankreich</v>
          </cell>
          <cell r="AE141" t="str">
            <v>Vincennes</v>
          </cell>
          <cell r="AG141">
            <v>58</v>
          </cell>
          <cell r="AH141">
            <v>39</v>
          </cell>
          <cell r="AI141">
            <v>152</v>
          </cell>
        </row>
        <row r="142">
          <cell r="C142" t="str">
            <v>Simbabwe</v>
          </cell>
          <cell r="E142" t="str">
            <v>Ukraine</v>
          </cell>
          <cell r="W142" t="str">
            <v>Tschechische Republik</v>
          </cell>
          <cell r="AC142" t="str">
            <v>Frankreich</v>
          </cell>
          <cell r="AE142" t="str">
            <v>Vitry-sur-Seine</v>
          </cell>
          <cell r="AG142">
            <v>58</v>
          </cell>
          <cell r="AH142">
            <v>39</v>
          </cell>
          <cell r="AI142">
            <v>152</v>
          </cell>
        </row>
        <row r="143">
          <cell r="C143" t="str">
            <v>Singapur</v>
          </cell>
          <cell r="E143" t="str">
            <v>Ungarn</v>
          </cell>
          <cell r="W143" t="str">
            <v>Tunesien</v>
          </cell>
          <cell r="AC143" t="str">
            <v>Griechenland</v>
          </cell>
          <cell r="AE143" t="str">
            <v>Athen</v>
          </cell>
          <cell r="AG143">
            <v>46</v>
          </cell>
          <cell r="AH143">
            <v>31</v>
          </cell>
          <cell r="AI143">
            <v>132</v>
          </cell>
        </row>
        <row r="144">
          <cell r="C144" t="str">
            <v>Slowakische Republik</v>
          </cell>
          <cell r="E144" t="str">
            <v>Uruguay</v>
          </cell>
          <cell r="W144" t="str">
            <v>Turkmenistan</v>
          </cell>
          <cell r="AC144" t="str">
            <v>Griechenland</v>
          </cell>
          <cell r="AE144" t="str">
            <v>Rest</v>
          </cell>
          <cell r="AG144">
            <v>36</v>
          </cell>
          <cell r="AH144">
            <v>24</v>
          </cell>
          <cell r="AI144">
            <v>135</v>
          </cell>
        </row>
        <row r="145">
          <cell r="C145" t="str">
            <v>Slowenien</v>
          </cell>
          <cell r="E145" t="str">
            <v>Usbekistan</v>
          </cell>
          <cell r="W145" t="str">
            <v>Uganda</v>
          </cell>
          <cell r="AC145" t="str">
            <v>Großbritanien</v>
          </cell>
          <cell r="AE145" t="str">
            <v>London</v>
          </cell>
          <cell r="AG145">
            <v>62</v>
          </cell>
          <cell r="AH145">
            <v>41</v>
          </cell>
          <cell r="AI145">
            <v>224</v>
          </cell>
        </row>
        <row r="146">
          <cell r="C146" t="str">
            <v>Spanien</v>
          </cell>
          <cell r="E146" t="str">
            <v>Vatikanstaat</v>
          </cell>
          <cell r="W146" t="str">
            <v>Ukraine</v>
          </cell>
          <cell r="AC146" t="str">
            <v>Großbritanien</v>
          </cell>
          <cell r="AE146" t="str">
            <v>Rest</v>
          </cell>
          <cell r="AG146">
            <v>45</v>
          </cell>
          <cell r="AH146">
            <v>30</v>
          </cell>
          <cell r="AI146">
            <v>115</v>
          </cell>
        </row>
        <row r="147">
          <cell r="C147" t="str">
            <v>Sri Lanka</v>
          </cell>
          <cell r="E147" t="str">
            <v>Venezuela</v>
          </cell>
          <cell r="W147" t="str">
            <v>Ungarn</v>
          </cell>
          <cell r="AC147" t="str">
            <v>Indien</v>
          </cell>
          <cell r="AE147" t="str">
            <v>Bangalore</v>
          </cell>
          <cell r="AG147">
            <v>42</v>
          </cell>
          <cell r="AH147">
            <v>28</v>
          </cell>
          <cell r="AI147">
            <v>155</v>
          </cell>
        </row>
        <row r="148">
          <cell r="C148" t="str">
            <v>Südafrika</v>
          </cell>
          <cell r="E148" t="str">
            <v>Vereinigte Arabische Emirate</v>
          </cell>
          <cell r="W148" t="str">
            <v>Uruguay</v>
          </cell>
          <cell r="AC148" t="str">
            <v>Indien</v>
          </cell>
          <cell r="AE148" t="str">
            <v>Chennai</v>
          </cell>
          <cell r="AG148">
            <v>32</v>
          </cell>
          <cell r="AH148">
            <v>21</v>
          </cell>
          <cell r="AI148">
            <v>85</v>
          </cell>
        </row>
        <row r="149">
          <cell r="C149" t="str">
            <v>Sudan</v>
          </cell>
          <cell r="E149" t="str">
            <v>Vietnam</v>
          </cell>
          <cell r="W149" t="str">
            <v>Usbekistan</v>
          </cell>
          <cell r="AC149" t="str">
            <v>Indien</v>
          </cell>
          <cell r="AE149" t="str">
            <v>Kalkutta</v>
          </cell>
          <cell r="AG149">
            <v>35</v>
          </cell>
          <cell r="AH149">
            <v>24</v>
          </cell>
          <cell r="AI149">
            <v>145</v>
          </cell>
        </row>
        <row r="150">
          <cell r="C150" t="str">
            <v>Südkorea</v>
          </cell>
          <cell r="E150" t="str">
            <v>Weißrussland</v>
          </cell>
          <cell r="W150" t="str">
            <v>Vatikanstaat</v>
          </cell>
          <cell r="AC150" t="str">
            <v>Indien</v>
          </cell>
          <cell r="AE150" t="str">
            <v>Mumbai</v>
          </cell>
          <cell r="AG150">
            <v>50</v>
          </cell>
          <cell r="AH150">
            <v>33</v>
          </cell>
          <cell r="AI150">
            <v>146</v>
          </cell>
        </row>
        <row r="151">
          <cell r="C151" t="str">
            <v>Südsudan</v>
          </cell>
          <cell r="E151" t="str">
            <v>Zentralafrikanische Republik</v>
          </cell>
          <cell r="W151" t="str">
            <v>Venezuela</v>
          </cell>
          <cell r="AC151" t="str">
            <v>Indien</v>
          </cell>
          <cell r="AE151" t="str">
            <v>Neu Delhi</v>
          </cell>
          <cell r="AG151">
            <v>38</v>
          </cell>
          <cell r="AH151">
            <v>25</v>
          </cell>
          <cell r="AI151">
            <v>185</v>
          </cell>
        </row>
        <row r="152">
          <cell r="C152" t="str">
            <v>Syrien</v>
          </cell>
          <cell r="E152" t="str">
            <v>Zypern</v>
          </cell>
          <cell r="W152" t="str">
            <v>Vereinigte Arabische Emirate</v>
          </cell>
          <cell r="AC152" t="str">
            <v>Indien</v>
          </cell>
          <cell r="AE152" t="str">
            <v>Rest</v>
          </cell>
          <cell r="AG152">
            <v>32</v>
          </cell>
          <cell r="AH152">
            <v>21</v>
          </cell>
          <cell r="AI152">
            <v>85</v>
          </cell>
        </row>
        <row r="153">
          <cell r="C153" t="str">
            <v>Tadschikistan</v>
          </cell>
          <cell r="W153" t="str">
            <v>Vietnam</v>
          </cell>
          <cell r="AC153" t="str">
            <v>Italien</v>
          </cell>
          <cell r="AE153" t="str">
            <v>Mailand</v>
          </cell>
          <cell r="AG153">
            <v>45</v>
          </cell>
          <cell r="AH153">
            <v>30</v>
          </cell>
          <cell r="AI153">
            <v>158</v>
          </cell>
        </row>
        <row r="154">
          <cell r="C154" t="str">
            <v>Taiwan</v>
          </cell>
          <cell r="W154" t="str">
            <v>Weißrussland</v>
          </cell>
          <cell r="AC154" t="str">
            <v>Italien</v>
          </cell>
          <cell r="AE154" t="str">
            <v>Rest</v>
          </cell>
          <cell r="AG154">
            <v>40</v>
          </cell>
          <cell r="AH154">
            <v>27</v>
          </cell>
          <cell r="AI154">
            <v>135</v>
          </cell>
        </row>
        <row r="155">
          <cell r="C155" t="str">
            <v>Tansania</v>
          </cell>
          <cell r="W155" t="str">
            <v>Zentralafrikanische Republik</v>
          </cell>
          <cell r="AC155" t="str">
            <v>Italien</v>
          </cell>
          <cell r="AE155" t="str">
            <v>Rom</v>
          </cell>
          <cell r="AG155">
            <v>40</v>
          </cell>
          <cell r="AH155">
            <v>27</v>
          </cell>
          <cell r="AI155">
            <v>135</v>
          </cell>
        </row>
        <row r="156">
          <cell r="C156" t="str">
            <v>Thailand</v>
          </cell>
          <cell r="W156" t="str">
            <v>Zypern</v>
          </cell>
          <cell r="AC156" t="str">
            <v>Japan</v>
          </cell>
          <cell r="AE156" t="str">
            <v>Rest</v>
          </cell>
          <cell r="AG156">
            <v>52</v>
          </cell>
          <cell r="AH156">
            <v>35</v>
          </cell>
          <cell r="AI156">
            <v>190</v>
          </cell>
        </row>
        <row r="157">
          <cell r="C157" t="str">
            <v>Togo</v>
          </cell>
          <cell r="AC157" t="str">
            <v>Japan</v>
          </cell>
          <cell r="AE157" t="str">
            <v>Tokio</v>
          </cell>
          <cell r="AG157">
            <v>66</v>
          </cell>
          <cell r="AH157">
            <v>44</v>
          </cell>
          <cell r="AI157">
            <v>233</v>
          </cell>
        </row>
        <row r="158">
          <cell r="C158" t="str">
            <v>Tonga</v>
          </cell>
          <cell r="AC158" t="str">
            <v>Kanada</v>
          </cell>
          <cell r="AE158" t="str">
            <v>Ottawa</v>
          </cell>
          <cell r="AG158">
            <v>47</v>
          </cell>
          <cell r="AH158">
            <v>32</v>
          </cell>
          <cell r="AI158">
            <v>142</v>
          </cell>
        </row>
        <row r="159">
          <cell r="C159" t="str">
            <v>Trinidad und Tobago</v>
          </cell>
          <cell r="AC159" t="str">
            <v>Kanada</v>
          </cell>
          <cell r="AE159" t="str">
            <v>Rest</v>
          </cell>
          <cell r="AG159">
            <v>47</v>
          </cell>
          <cell r="AH159">
            <v>32</v>
          </cell>
          <cell r="AI159">
            <v>134</v>
          </cell>
        </row>
        <row r="160">
          <cell r="C160" t="str">
            <v>Tschad</v>
          </cell>
          <cell r="AC160" t="str">
            <v>Kanada</v>
          </cell>
          <cell r="AE160" t="str">
            <v>Toronto</v>
          </cell>
          <cell r="AG160">
            <v>51</v>
          </cell>
          <cell r="AH160">
            <v>34</v>
          </cell>
          <cell r="AI160">
            <v>161</v>
          </cell>
        </row>
        <row r="161">
          <cell r="C161" t="str">
            <v>Tschechische Republik</v>
          </cell>
          <cell r="AC161" t="str">
            <v>Kanada</v>
          </cell>
          <cell r="AE161" t="str">
            <v>Vancouver</v>
          </cell>
          <cell r="AG161">
            <v>50</v>
          </cell>
          <cell r="AH161">
            <v>33</v>
          </cell>
          <cell r="AI161">
            <v>140</v>
          </cell>
        </row>
        <row r="162">
          <cell r="C162" t="str">
            <v>Tunesien</v>
          </cell>
          <cell r="AC162" t="str">
            <v>Pakistan</v>
          </cell>
          <cell r="AE162" t="str">
            <v>Islamabad</v>
          </cell>
          <cell r="AG162">
            <v>23</v>
          </cell>
          <cell r="AH162">
            <v>16</v>
          </cell>
          <cell r="AI162">
            <v>238</v>
          </cell>
        </row>
        <row r="163">
          <cell r="C163" t="str">
            <v>Türkei</v>
          </cell>
          <cell r="AC163" t="str">
            <v>Pakistan</v>
          </cell>
          <cell r="AE163" t="str">
            <v>Rest</v>
          </cell>
          <cell r="AG163">
            <v>34</v>
          </cell>
          <cell r="AH163">
            <v>23</v>
          </cell>
          <cell r="AI163">
            <v>122</v>
          </cell>
        </row>
        <row r="164">
          <cell r="C164" t="str">
            <v>Turkmenistan</v>
          </cell>
          <cell r="AC164" t="str">
            <v>Polen</v>
          </cell>
          <cell r="AE164" t="str">
            <v>Breslau</v>
          </cell>
          <cell r="AG164">
            <v>33</v>
          </cell>
          <cell r="AH164">
            <v>22</v>
          </cell>
          <cell r="AI164">
            <v>117</v>
          </cell>
        </row>
        <row r="165">
          <cell r="C165" t="str">
            <v>Uganda</v>
          </cell>
          <cell r="AC165" t="str">
            <v>Polen</v>
          </cell>
          <cell r="AE165" t="str">
            <v>Danzig</v>
          </cell>
          <cell r="AG165">
            <v>30</v>
          </cell>
          <cell r="AH165">
            <v>20</v>
          </cell>
          <cell r="AI165">
            <v>84</v>
          </cell>
        </row>
        <row r="166">
          <cell r="C166" t="str">
            <v>Ukraine</v>
          </cell>
          <cell r="AC166" t="str">
            <v>Polen</v>
          </cell>
          <cell r="AE166" t="str">
            <v>Krakau</v>
          </cell>
          <cell r="AG166">
            <v>27</v>
          </cell>
          <cell r="AH166">
            <v>18</v>
          </cell>
          <cell r="AI166">
            <v>86</v>
          </cell>
        </row>
        <row r="167">
          <cell r="C167" t="str">
            <v>Ungarn</v>
          </cell>
          <cell r="AC167" t="str">
            <v>Polen</v>
          </cell>
          <cell r="AE167" t="str">
            <v>Rest</v>
          </cell>
          <cell r="AG167">
            <v>29</v>
          </cell>
          <cell r="AH167">
            <v>20</v>
          </cell>
          <cell r="AI167">
            <v>60</v>
          </cell>
        </row>
        <row r="168">
          <cell r="C168" t="str">
            <v>Uruguay</v>
          </cell>
          <cell r="AC168" t="str">
            <v>Polen</v>
          </cell>
          <cell r="AE168" t="str">
            <v>Warschau</v>
          </cell>
          <cell r="AG168">
            <v>29</v>
          </cell>
          <cell r="AH168">
            <v>20</v>
          </cell>
          <cell r="AI168">
            <v>109</v>
          </cell>
        </row>
        <row r="169">
          <cell r="C169" t="str">
            <v>USA</v>
          </cell>
          <cell r="AC169" t="str">
            <v>Rumänien</v>
          </cell>
          <cell r="AE169" t="str">
            <v>Bukarest</v>
          </cell>
          <cell r="AG169">
            <v>32</v>
          </cell>
          <cell r="AH169">
            <v>21</v>
          </cell>
          <cell r="AI169">
            <v>92</v>
          </cell>
        </row>
        <row r="170">
          <cell r="C170" t="str">
            <v>Usbekistan</v>
          </cell>
          <cell r="AC170" t="str">
            <v>Rumänien</v>
          </cell>
          <cell r="AE170" t="str">
            <v>Rest</v>
          </cell>
          <cell r="AG170">
            <v>27</v>
          </cell>
          <cell r="AH170">
            <v>18</v>
          </cell>
          <cell r="AI170">
            <v>89</v>
          </cell>
        </row>
        <row r="171">
          <cell r="C171" t="str">
            <v>Vatikanstaat</v>
          </cell>
          <cell r="AC171" t="str">
            <v>Russische Föderation</v>
          </cell>
          <cell r="AE171" t="str">
            <v>Jekaterinburg</v>
          </cell>
          <cell r="AG171">
            <v>28</v>
          </cell>
          <cell r="AH171">
            <v>19</v>
          </cell>
          <cell r="AI171">
            <v>84</v>
          </cell>
        </row>
        <row r="172">
          <cell r="C172" t="str">
            <v>Venezuela</v>
          </cell>
          <cell r="AC172" t="str">
            <v>Russische Föderation</v>
          </cell>
          <cell r="AE172" t="str">
            <v>Moskau</v>
          </cell>
          <cell r="AG172">
            <v>30</v>
          </cell>
          <cell r="AH172">
            <v>20</v>
          </cell>
          <cell r="AI172">
            <v>110</v>
          </cell>
        </row>
        <row r="173">
          <cell r="C173" t="str">
            <v>Vereinigte Arabische Emirate</v>
          </cell>
          <cell r="AC173" t="str">
            <v>Russische Föderation</v>
          </cell>
          <cell r="AE173" t="str">
            <v>Rest</v>
          </cell>
          <cell r="AG173">
            <v>24</v>
          </cell>
          <cell r="AH173">
            <v>16</v>
          </cell>
          <cell r="AI173">
            <v>58</v>
          </cell>
        </row>
        <row r="174">
          <cell r="C174" t="str">
            <v>Vereinigte Staaten von Amerika</v>
          </cell>
          <cell r="AC174" t="str">
            <v>Russische Föderation</v>
          </cell>
          <cell r="AE174" t="str">
            <v>St. Petersburg</v>
          </cell>
          <cell r="AG174">
            <v>26</v>
          </cell>
          <cell r="AH174">
            <v>17</v>
          </cell>
          <cell r="AI174">
            <v>114</v>
          </cell>
        </row>
        <row r="175">
          <cell r="C175" t="str">
            <v>Vereinigtes Königreich von Großbritannien und Nordirland</v>
          </cell>
          <cell r="AC175" t="str">
            <v>Saudi-Arabien</v>
          </cell>
          <cell r="AE175" t="str">
            <v>Djidda</v>
          </cell>
          <cell r="AG175">
            <v>38</v>
          </cell>
          <cell r="AH175">
            <v>25</v>
          </cell>
          <cell r="AI175">
            <v>234</v>
          </cell>
        </row>
        <row r="176">
          <cell r="C176" t="str">
            <v>Vietnam</v>
          </cell>
          <cell r="AC176" t="str">
            <v>Saudi-Arabien</v>
          </cell>
          <cell r="AE176" t="str">
            <v>Rest</v>
          </cell>
          <cell r="AG176">
            <v>48</v>
          </cell>
          <cell r="AH176">
            <v>32</v>
          </cell>
          <cell r="AI176">
            <v>80</v>
          </cell>
        </row>
        <row r="177">
          <cell r="C177" t="str">
            <v>Weißrussland</v>
          </cell>
          <cell r="AC177" t="str">
            <v>Saudi-Arabien</v>
          </cell>
          <cell r="AE177" t="str">
            <v>Riad</v>
          </cell>
          <cell r="AG177">
            <v>48</v>
          </cell>
          <cell r="AH177">
            <v>32</v>
          </cell>
          <cell r="AI177">
            <v>179</v>
          </cell>
        </row>
        <row r="178">
          <cell r="C178" t="str">
            <v>Zentralafrikanische Republik</v>
          </cell>
          <cell r="AC178" t="str">
            <v>Schweiz</v>
          </cell>
          <cell r="AE178" t="str">
            <v>Genf</v>
          </cell>
          <cell r="AG178">
            <v>66</v>
          </cell>
          <cell r="AH178">
            <v>44</v>
          </cell>
          <cell r="AI178">
            <v>186</v>
          </cell>
        </row>
        <row r="179">
          <cell r="C179" t="str">
            <v>Zypern</v>
          </cell>
          <cell r="AC179" t="str">
            <v>Schweiz</v>
          </cell>
          <cell r="AE179" t="str">
            <v>Rest</v>
          </cell>
          <cell r="AG179">
            <v>64</v>
          </cell>
          <cell r="AH179">
            <v>43</v>
          </cell>
          <cell r="AI179">
            <v>180</v>
          </cell>
        </row>
        <row r="180">
          <cell r="AC180" t="str">
            <v>Spanien</v>
          </cell>
          <cell r="AE180" t="str">
            <v>Barcelona</v>
          </cell>
          <cell r="AG180">
            <v>34</v>
          </cell>
          <cell r="AH180">
            <v>23</v>
          </cell>
          <cell r="AI180">
            <v>118</v>
          </cell>
        </row>
        <row r="181">
          <cell r="AC181" t="str">
            <v>Spanien</v>
          </cell>
          <cell r="AE181" t="str">
            <v>Kanarische Inseln</v>
          </cell>
          <cell r="AG181">
            <v>40</v>
          </cell>
          <cell r="AH181">
            <v>27</v>
          </cell>
          <cell r="AI181">
            <v>115</v>
          </cell>
        </row>
        <row r="182">
          <cell r="AC182" t="str">
            <v>Spanien</v>
          </cell>
          <cell r="AE182" t="str">
            <v>Madrid</v>
          </cell>
          <cell r="AG182">
            <v>40</v>
          </cell>
          <cell r="AH182">
            <v>27</v>
          </cell>
          <cell r="AI182">
            <v>118</v>
          </cell>
        </row>
        <row r="183">
          <cell r="AC183" t="str">
            <v>Spanien</v>
          </cell>
          <cell r="AE183" t="str">
            <v>Palma de Mallorca</v>
          </cell>
          <cell r="AG183">
            <v>35</v>
          </cell>
          <cell r="AH183">
            <v>24</v>
          </cell>
          <cell r="AI183">
            <v>121</v>
          </cell>
        </row>
        <row r="184">
          <cell r="AC184" t="str">
            <v>Spanien</v>
          </cell>
          <cell r="AE184" t="str">
            <v>Rest</v>
          </cell>
          <cell r="AG184">
            <v>34</v>
          </cell>
          <cell r="AH184">
            <v>23</v>
          </cell>
          <cell r="AI184">
            <v>115</v>
          </cell>
        </row>
        <row r="185">
          <cell r="AC185" t="str">
            <v>Südafrika</v>
          </cell>
          <cell r="AE185" t="str">
            <v>Johannesburg</v>
          </cell>
          <cell r="AG185">
            <v>29</v>
          </cell>
          <cell r="AH185">
            <v>20</v>
          </cell>
          <cell r="AI185">
            <v>124</v>
          </cell>
        </row>
        <row r="186">
          <cell r="AC186" t="str">
            <v>Südafrika</v>
          </cell>
          <cell r="AE186" t="str">
            <v>Kapstadt</v>
          </cell>
          <cell r="AG186">
            <v>27</v>
          </cell>
          <cell r="AH186">
            <v>18</v>
          </cell>
          <cell r="AI186">
            <v>112</v>
          </cell>
        </row>
        <row r="187">
          <cell r="AC187" t="str">
            <v>Südafrika</v>
          </cell>
          <cell r="AE187" t="str">
            <v>Rest</v>
          </cell>
          <cell r="AG187">
            <v>22</v>
          </cell>
          <cell r="AH187">
            <v>15</v>
          </cell>
          <cell r="AI187">
            <v>94</v>
          </cell>
        </row>
        <row r="188">
          <cell r="AC188" t="str">
            <v>Türkei</v>
          </cell>
          <cell r="AE188" t="str">
            <v>Istanbul</v>
          </cell>
          <cell r="AG188">
            <v>26</v>
          </cell>
          <cell r="AH188">
            <v>17</v>
          </cell>
          <cell r="AI188">
            <v>120</v>
          </cell>
        </row>
        <row r="189">
          <cell r="AC189" t="str">
            <v>Türkei</v>
          </cell>
          <cell r="AE189" t="str">
            <v>Izmir</v>
          </cell>
          <cell r="AG189">
            <v>29</v>
          </cell>
          <cell r="AH189">
            <v>20</v>
          </cell>
          <cell r="AI189">
            <v>55</v>
          </cell>
        </row>
        <row r="190">
          <cell r="AC190" t="str">
            <v>Türkei</v>
          </cell>
          <cell r="AE190" t="str">
            <v>Rest</v>
          </cell>
          <cell r="AG190">
            <v>17</v>
          </cell>
          <cell r="AH190">
            <v>12</v>
          </cell>
          <cell r="AI190">
            <v>95</v>
          </cell>
        </row>
        <row r="191">
          <cell r="AC191" t="str">
            <v>USA</v>
          </cell>
          <cell r="AE191" t="str">
            <v>Atlanta</v>
          </cell>
          <cell r="AG191">
            <v>62</v>
          </cell>
          <cell r="AH191">
            <v>41</v>
          </cell>
          <cell r="AI191">
            <v>175</v>
          </cell>
        </row>
        <row r="192">
          <cell r="AC192" t="str">
            <v>USA</v>
          </cell>
          <cell r="AE192" t="str">
            <v>Boston</v>
          </cell>
          <cell r="AG192">
            <v>58</v>
          </cell>
          <cell r="AH192">
            <v>39</v>
          </cell>
          <cell r="AI192">
            <v>265</v>
          </cell>
        </row>
        <row r="193">
          <cell r="AC193" t="str">
            <v>USA</v>
          </cell>
          <cell r="AE193" t="str">
            <v>Chicago</v>
          </cell>
          <cell r="AG193">
            <v>54</v>
          </cell>
          <cell r="AH193">
            <v>36</v>
          </cell>
          <cell r="AI193">
            <v>209</v>
          </cell>
        </row>
        <row r="194">
          <cell r="AC194" t="str">
            <v>USA</v>
          </cell>
          <cell r="AE194" t="str">
            <v>Houston</v>
          </cell>
          <cell r="AG194">
            <v>63</v>
          </cell>
          <cell r="AH194">
            <v>42</v>
          </cell>
          <cell r="AI194">
            <v>138</v>
          </cell>
        </row>
        <row r="195">
          <cell r="AC195" t="str">
            <v>USA</v>
          </cell>
          <cell r="AE195" t="str">
            <v>Los Angeles</v>
          </cell>
          <cell r="AG195">
            <v>56</v>
          </cell>
          <cell r="AH195">
            <v>37</v>
          </cell>
          <cell r="AI195">
            <v>274</v>
          </cell>
        </row>
        <row r="196">
          <cell r="AC196" t="str">
            <v>USA</v>
          </cell>
          <cell r="AE196" t="str">
            <v>Miami</v>
          </cell>
          <cell r="AG196">
            <v>64</v>
          </cell>
          <cell r="AH196">
            <v>43</v>
          </cell>
          <cell r="AI196">
            <v>151</v>
          </cell>
        </row>
        <row r="197">
          <cell r="AC197" t="str">
            <v>USA</v>
          </cell>
          <cell r="AE197" t="str">
            <v>New York City</v>
          </cell>
          <cell r="AG197">
            <v>58</v>
          </cell>
          <cell r="AH197">
            <v>39</v>
          </cell>
          <cell r="AI197">
            <v>282</v>
          </cell>
        </row>
        <row r="198">
          <cell r="AC198" t="str">
            <v>USA</v>
          </cell>
          <cell r="AE198" t="str">
            <v>Rest</v>
          </cell>
          <cell r="AG198">
            <v>51</v>
          </cell>
          <cell r="AH198">
            <v>34</v>
          </cell>
          <cell r="AI198">
            <v>138</v>
          </cell>
        </row>
        <row r="199">
          <cell r="AC199" t="str">
            <v>USA</v>
          </cell>
          <cell r="AE199" t="str">
            <v>San Francisco</v>
          </cell>
          <cell r="AG199">
            <v>51</v>
          </cell>
          <cell r="AH199">
            <v>34</v>
          </cell>
          <cell r="AI199">
            <v>314</v>
          </cell>
        </row>
        <row r="200">
          <cell r="AC200" t="str">
            <v>USA</v>
          </cell>
          <cell r="AE200" t="str">
            <v>Washington D. C.</v>
          </cell>
          <cell r="AG200">
            <v>62</v>
          </cell>
          <cell r="AH200">
            <v>41</v>
          </cell>
          <cell r="AI200">
            <v>276</v>
          </cell>
        </row>
        <row r="201">
          <cell r="AC201" t="str">
            <v>USA</v>
          </cell>
          <cell r="AE201" t="str">
            <v>Washington D.C.</v>
          </cell>
          <cell r="AG201">
            <v>62</v>
          </cell>
          <cell r="AH201">
            <v>41</v>
          </cell>
          <cell r="AI201">
            <v>276</v>
          </cell>
        </row>
        <row r="202">
          <cell r="AC202" t="str">
            <v>USA</v>
          </cell>
          <cell r="AE202" t="str">
            <v>Washington DC</v>
          </cell>
          <cell r="AG202">
            <v>62</v>
          </cell>
          <cell r="AH202">
            <v>41</v>
          </cell>
          <cell r="AI202">
            <v>276</v>
          </cell>
        </row>
        <row r="203">
          <cell r="AC203" t="str">
            <v>Vereinigte Staaten von Amerika</v>
          </cell>
          <cell r="AE203" t="str">
            <v>Atlanta</v>
          </cell>
          <cell r="AG203">
            <v>62</v>
          </cell>
          <cell r="AH203">
            <v>41</v>
          </cell>
          <cell r="AI203">
            <v>175</v>
          </cell>
        </row>
        <row r="204">
          <cell r="AC204" t="str">
            <v>Vereinigte Staaten von Amerika</v>
          </cell>
          <cell r="AE204" t="str">
            <v>Boston</v>
          </cell>
          <cell r="AG204">
            <v>58</v>
          </cell>
          <cell r="AH204">
            <v>39</v>
          </cell>
          <cell r="AI204">
            <v>265</v>
          </cell>
        </row>
        <row r="205">
          <cell r="AC205" t="str">
            <v>Vereinigte Staaten von Amerika</v>
          </cell>
          <cell r="AE205" t="str">
            <v>Chicago</v>
          </cell>
          <cell r="AG205">
            <v>54</v>
          </cell>
          <cell r="AH205">
            <v>36</v>
          </cell>
          <cell r="AI205">
            <v>209</v>
          </cell>
        </row>
        <row r="206">
          <cell r="AC206" t="str">
            <v>Vereinigte Staaten von Amerika</v>
          </cell>
          <cell r="AE206" t="str">
            <v>Houston</v>
          </cell>
          <cell r="AG206">
            <v>63</v>
          </cell>
          <cell r="AH206">
            <v>42</v>
          </cell>
          <cell r="AI206">
            <v>138</v>
          </cell>
        </row>
        <row r="207">
          <cell r="AC207" t="str">
            <v>Vereinigte Staaten von Amerika</v>
          </cell>
          <cell r="AE207" t="str">
            <v>Los Angeles</v>
          </cell>
          <cell r="AG207">
            <v>56</v>
          </cell>
          <cell r="AH207">
            <v>37</v>
          </cell>
          <cell r="AI207">
            <v>274</v>
          </cell>
        </row>
        <row r="208">
          <cell r="AC208" t="str">
            <v>Vereinigte Staaten von Amerika</v>
          </cell>
          <cell r="AE208" t="str">
            <v>Miami</v>
          </cell>
          <cell r="AG208">
            <v>64</v>
          </cell>
          <cell r="AH208">
            <v>43</v>
          </cell>
          <cell r="AI208">
            <v>151</v>
          </cell>
        </row>
        <row r="209">
          <cell r="AC209" t="str">
            <v>Vereinigte Staaten von Amerika</v>
          </cell>
          <cell r="AE209" t="str">
            <v>New York City</v>
          </cell>
          <cell r="AG209">
            <v>58</v>
          </cell>
          <cell r="AH209">
            <v>39</v>
          </cell>
          <cell r="AI209">
            <v>282</v>
          </cell>
        </row>
        <row r="210">
          <cell r="AC210" t="str">
            <v>Vereinigte Staaten von Amerika</v>
          </cell>
          <cell r="AE210" t="str">
            <v>Rest</v>
          </cell>
          <cell r="AG210">
            <v>51</v>
          </cell>
          <cell r="AH210">
            <v>34</v>
          </cell>
          <cell r="AI210">
            <v>138</v>
          </cell>
        </row>
        <row r="211">
          <cell r="AC211" t="str">
            <v>Vereinigte Staaten von Amerika</v>
          </cell>
          <cell r="AE211" t="str">
            <v>San Francisco</v>
          </cell>
          <cell r="AG211">
            <v>51</v>
          </cell>
          <cell r="AH211">
            <v>34</v>
          </cell>
          <cell r="AI211">
            <v>314</v>
          </cell>
        </row>
        <row r="212">
          <cell r="AC212" t="str">
            <v>Vereinigte Staaten von Amerika</v>
          </cell>
          <cell r="AE212" t="str">
            <v>Washington D. C.</v>
          </cell>
          <cell r="AG212">
            <v>62</v>
          </cell>
          <cell r="AH212">
            <v>41</v>
          </cell>
          <cell r="AI212">
            <v>276</v>
          </cell>
        </row>
        <row r="213">
          <cell r="AC213" t="str">
            <v>Vereinigte Staaten von Amerika</v>
          </cell>
          <cell r="AE213" t="str">
            <v>Washington D.C.</v>
          </cell>
          <cell r="AG213">
            <v>62</v>
          </cell>
          <cell r="AH213">
            <v>41</v>
          </cell>
          <cell r="AI213">
            <v>276</v>
          </cell>
        </row>
        <row r="214">
          <cell r="AC214" t="str">
            <v>Vereinigte Staaten von Amerika</v>
          </cell>
          <cell r="AE214" t="str">
            <v>Washington DC</v>
          </cell>
          <cell r="AG214">
            <v>62</v>
          </cell>
          <cell r="AH214">
            <v>41</v>
          </cell>
          <cell r="AI214">
            <v>276</v>
          </cell>
        </row>
        <row r="215">
          <cell r="AC215" t="str">
            <v>Vereinigtes Königreich von Großbritannien und Nordirland</v>
          </cell>
          <cell r="AE215" t="str">
            <v>London</v>
          </cell>
          <cell r="AG215">
            <v>62</v>
          </cell>
          <cell r="AH215">
            <v>41</v>
          </cell>
          <cell r="AI215">
            <v>224</v>
          </cell>
        </row>
        <row r="216">
          <cell r="AC216" t="str">
            <v>Vereinigtes Königreich von Großbritannien und Nordirland</v>
          </cell>
          <cell r="AE216" t="str">
            <v>Rest</v>
          </cell>
          <cell r="AG216">
            <v>45</v>
          </cell>
          <cell r="AH216">
            <v>30</v>
          </cell>
          <cell r="AI216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zen@bridge-verband.de" TargetMode="External" /><Relationship Id="rId2" Type="http://schemas.openxmlformats.org/officeDocument/2006/relationships/hyperlink" Target="mailto:finanzen@bridge-verband.de?subject=Reisekostenabrechnung%20f&#252;r%20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J3" sqref="J3:R3"/>
    </sheetView>
  </sheetViews>
  <sheetFormatPr defaultColWidth="11.57421875" defaultRowHeight="12.75"/>
  <cols>
    <col min="1" max="1" width="6.00390625" style="2" customWidth="1"/>
    <col min="2" max="2" width="5.7109375" style="2" customWidth="1"/>
    <col min="3" max="6" width="5.140625" style="2" customWidth="1"/>
    <col min="7" max="7" width="4.140625" style="2" customWidth="1"/>
    <col min="8" max="16" width="5.140625" style="2" customWidth="1"/>
    <col min="17" max="17" width="5.421875" style="2" customWidth="1"/>
    <col min="18" max="18" width="8.57421875" style="2" customWidth="1"/>
    <col min="19" max="19" width="11.57421875" style="2" customWidth="1"/>
    <col min="20" max="25" width="11.57421875" style="2" hidden="1" customWidth="1"/>
    <col min="26" max="16384" width="11.57421875" style="2" customWidth="1"/>
  </cols>
  <sheetData>
    <row r="1" spans="1:25" ht="25.5" customHeight="1">
      <c r="A1" s="84" t="s">
        <v>413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T1" s="2" t="s">
        <v>177</v>
      </c>
      <c r="U1" s="2" t="s">
        <v>283</v>
      </c>
      <c r="V1" s="2" t="s">
        <v>284</v>
      </c>
      <c r="X1" s="12" t="s">
        <v>285</v>
      </c>
      <c r="Y1" s="12" t="s">
        <v>286</v>
      </c>
    </row>
    <row r="2" spans="1:25" ht="16.5" customHeight="1">
      <c r="A2" s="85" t="s">
        <v>425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T2" s="2" t="s">
        <v>178</v>
      </c>
      <c r="U2">
        <f>IF(E11&lt;&gt;"",IF(ISERROR(IF(ISERROR(VLOOKUP($E$11,Pauschbetrag,3,FALSE)),IF(ISERROR(DGET(Staedte,5,$X$1:$Y$2)),DGET(Staedte,5,$X$4:$Y$5),DGET(Staedte,5,$X$1:$Y$2)),VLOOKUP($E$11,Pauschbetrag,3,FALSE))),Pauschalen!A$2,IF(ISERROR(VLOOKUP($E$11,Pauschbetrag,3,FALSE)),IF(ISERROR(DGET(Staedte,5,$X$1:$Y$2)),DGET(Staedte,5,$X$4:$Y$5),DGET(Staedte,5,$X$1:$Y$2)),VLOOKUP($E$11,Pauschbetrag,3,FALSE))),0)</f>
        <v>0</v>
      </c>
      <c r="V2">
        <f>IF(E11&lt;&gt;"",IF(ISERROR(IF(ISERROR(VLOOKUP($E$11,Pauschbetrag,4,FALSE)),IF(ISERROR(DGET(Staedte,6,$X$1:$Y$2)),DGET(Staedte,6,$X$4:$Y$5),DGET(Staedte,6,$X$1:$Y$2)),VLOOKUP($E$11,Pauschbetrag,4,FALSE))),Pauschalen!B$2,IF(ISERROR(VLOOKUP($E$11,Pauschbetrag,4,FALSE)),IF(ISERROR(DGET(Staedte,6,$X$1:$Y$2)),DGET(Staedte,6,$X$4:$Y$5),DGET(Staedte,6,$X$1:$Y$2)),VLOOKUP($E$11,Pauschbetrag,4,FALSE))),0)</f>
        <v>0</v>
      </c>
      <c r="X2" s="2">
        <f>E11</f>
        <v>0</v>
      </c>
      <c r="Y2" s="2">
        <f>L11</f>
        <v>0</v>
      </c>
    </row>
    <row r="3" spans="1:21" ht="15" customHeight="1">
      <c r="A3" s="87" t="s">
        <v>0</v>
      </c>
      <c r="B3" s="87"/>
      <c r="C3" s="87"/>
      <c r="D3" s="87"/>
      <c r="E3" s="88" t="s">
        <v>1</v>
      </c>
      <c r="F3" s="88"/>
      <c r="G3" s="88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U3" s="2">
        <f>U2*0.2</f>
        <v>0</v>
      </c>
    </row>
    <row r="4" spans="1:25" ht="15" customHeight="1">
      <c r="A4" s="90"/>
      <c r="B4" s="90"/>
      <c r="C4" s="90"/>
      <c r="D4" s="90"/>
      <c r="E4" s="91" t="s">
        <v>2</v>
      </c>
      <c r="F4" s="91"/>
      <c r="G4" s="91"/>
      <c r="H4" s="91"/>
      <c r="I4" s="91"/>
      <c r="J4" s="89"/>
      <c r="K4" s="89"/>
      <c r="L4" s="89"/>
      <c r="M4" s="89"/>
      <c r="N4" s="89"/>
      <c r="O4" s="89"/>
      <c r="P4" s="89"/>
      <c r="Q4" s="89"/>
      <c r="R4" s="89"/>
      <c r="U4" s="2">
        <f>U2*0.4</f>
        <v>0</v>
      </c>
      <c r="X4" s="12" t="s">
        <v>285</v>
      </c>
      <c r="Y4" s="12" t="s">
        <v>286</v>
      </c>
    </row>
    <row r="5" spans="1:25" ht="15" customHeight="1">
      <c r="A5" s="90"/>
      <c r="B5" s="90"/>
      <c r="C5" s="90"/>
      <c r="D5" s="90"/>
      <c r="E5" s="91" t="s">
        <v>3</v>
      </c>
      <c r="F5" s="91"/>
      <c r="G5" s="91"/>
      <c r="H5" s="91"/>
      <c r="I5" s="91"/>
      <c r="J5" s="89"/>
      <c r="K5" s="89"/>
      <c r="L5" s="89"/>
      <c r="M5" s="89"/>
      <c r="N5" s="89"/>
      <c r="O5" s="89"/>
      <c r="P5" s="89"/>
      <c r="Q5" s="89"/>
      <c r="R5" s="89"/>
      <c r="X5" s="2">
        <f>X2</f>
        <v>0</v>
      </c>
      <c r="Y5" s="2" t="s">
        <v>70</v>
      </c>
    </row>
    <row r="6" spans="1:18" ht="15" customHeight="1">
      <c r="A6" s="90"/>
      <c r="B6" s="90"/>
      <c r="C6" s="90"/>
      <c r="D6" s="90"/>
      <c r="E6" s="91" t="s">
        <v>4</v>
      </c>
      <c r="F6" s="91"/>
      <c r="G6" s="91"/>
      <c r="H6" s="91"/>
      <c r="I6" s="91"/>
      <c r="J6" s="89"/>
      <c r="K6" s="89"/>
      <c r="L6" s="89"/>
      <c r="M6" s="89"/>
      <c r="N6" s="89"/>
      <c r="O6" s="89"/>
      <c r="P6" s="89"/>
      <c r="Q6" s="89"/>
      <c r="R6" s="89"/>
    </row>
    <row r="7" spans="1:18" ht="15" customHeight="1">
      <c r="A7" s="87" t="s">
        <v>5</v>
      </c>
      <c r="B7" s="87"/>
      <c r="C7" s="87"/>
      <c r="D7" s="87"/>
      <c r="E7" s="91" t="s">
        <v>6</v>
      </c>
      <c r="F7" s="91"/>
      <c r="G7" s="91"/>
      <c r="H7" s="91"/>
      <c r="I7" s="91"/>
      <c r="J7" s="89"/>
      <c r="K7" s="89"/>
      <c r="L7" s="89"/>
      <c r="M7" s="89"/>
      <c r="N7" s="89"/>
      <c r="O7" s="89"/>
      <c r="P7" s="89"/>
      <c r="Q7" s="89"/>
      <c r="R7" s="89"/>
    </row>
    <row r="8" spans="1:18" ht="15" customHeight="1">
      <c r="A8" s="90"/>
      <c r="B8" s="90"/>
      <c r="C8" s="90"/>
      <c r="D8" s="90"/>
      <c r="E8" s="91" t="s">
        <v>7</v>
      </c>
      <c r="F8" s="91"/>
      <c r="G8" s="91"/>
      <c r="H8" s="91"/>
      <c r="I8" s="91"/>
      <c r="J8" s="89"/>
      <c r="K8" s="89"/>
      <c r="L8" s="89"/>
      <c r="M8" s="89"/>
      <c r="N8" s="89"/>
      <c r="O8" s="89"/>
      <c r="P8" s="89"/>
      <c r="Q8" s="89"/>
      <c r="R8" s="89"/>
    </row>
    <row r="9" spans="1:18" ht="15" customHeight="1">
      <c r="A9" s="90"/>
      <c r="B9" s="90"/>
      <c r="C9" s="90"/>
      <c r="D9" s="90"/>
      <c r="E9" s="91" t="s">
        <v>8</v>
      </c>
      <c r="F9" s="91"/>
      <c r="G9" s="91"/>
      <c r="H9" s="91"/>
      <c r="I9" s="91"/>
      <c r="J9" s="89"/>
      <c r="K9" s="89"/>
      <c r="L9" s="89"/>
      <c r="M9" s="89"/>
      <c r="N9" s="89"/>
      <c r="O9" s="89"/>
      <c r="P9" s="89"/>
      <c r="Q9" s="89"/>
      <c r="R9" s="89"/>
    </row>
    <row r="10" spans="1:18" ht="15" customHeight="1">
      <c r="A10" s="106"/>
      <c r="B10" s="107"/>
      <c r="C10" s="107"/>
      <c r="D10" s="108"/>
      <c r="E10" s="103" t="s">
        <v>9</v>
      </c>
      <c r="F10" s="104"/>
      <c r="G10" s="104"/>
      <c r="H10" s="104"/>
      <c r="I10" s="105"/>
      <c r="J10" s="100"/>
      <c r="K10" s="101"/>
      <c r="L10" s="101"/>
      <c r="M10" s="101"/>
      <c r="N10" s="101"/>
      <c r="O10" s="101"/>
      <c r="P10" s="101"/>
      <c r="Q10" s="101"/>
      <c r="R10" s="102"/>
    </row>
    <row r="11" spans="1:18" ht="15" customHeight="1">
      <c r="A11" s="15" t="s">
        <v>39</v>
      </c>
      <c r="B11" s="16"/>
      <c r="C11" s="16"/>
      <c r="D11" s="1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</row>
    <row r="12" spans="1:18" ht="15" customHeight="1">
      <c r="A12" s="34" t="s">
        <v>418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8" ht="1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18" ht="1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</row>
    <row r="15" spans="1:18" ht="1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</row>
    <row r="16" spans="1:18" ht="1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/>
    </row>
    <row r="17" spans="1:18" ht="15" customHeight="1">
      <c r="A17" s="30" t="s">
        <v>10</v>
      </c>
      <c r="B17" s="30"/>
      <c r="C17" s="30"/>
      <c r="D17" s="30"/>
      <c r="E17" s="97"/>
      <c r="F17" s="97"/>
      <c r="G17" s="97"/>
      <c r="H17" s="97"/>
      <c r="I17" s="98" t="s">
        <v>11</v>
      </c>
      <c r="J17" s="98"/>
      <c r="K17" s="98"/>
      <c r="L17" s="98"/>
      <c r="M17" s="98"/>
      <c r="N17" s="99"/>
      <c r="O17" s="99"/>
      <c r="P17" s="99"/>
      <c r="Q17" s="6" t="s">
        <v>12</v>
      </c>
      <c r="R17" s="4">
        <f>IF(AND(N17&lt;&gt;"",$E17&lt;&gt;""),IF(E18=E17,IF(AND(N18&gt;0,N17&gt;0),N18-N17,0),1-N17),"")</f>
      </c>
    </row>
    <row r="18" spans="1:18" ht="15" customHeight="1">
      <c r="A18" s="30" t="s">
        <v>36</v>
      </c>
      <c r="B18" s="30"/>
      <c r="C18" s="30"/>
      <c r="D18" s="30"/>
      <c r="E18" s="97"/>
      <c r="F18" s="97"/>
      <c r="G18" s="97"/>
      <c r="H18" s="97"/>
      <c r="I18" s="98" t="s">
        <v>13</v>
      </c>
      <c r="J18" s="98"/>
      <c r="K18" s="98"/>
      <c r="L18" s="98"/>
      <c r="M18" s="98"/>
      <c r="N18" s="99"/>
      <c r="O18" s="99"/>
      <c r="P18" s="99"/>
      <c r="Q18" s="6" t="s">
        <v>12</v>
      </c>
      <c r="R18" s="4">
        <f>IF(N18="","",IF(E18=E17,0,N18))</f>
      </c>
    </row>
    <row r="19" spans="1:18" ht="15" customHeight="1">
      <c r="A19" s="94" t="s">
        <v>14</v>
      </c>
      <c r="B19" s="95"/>
      <c r="C19" s="95"/>
      <c r="D19" s="95"/>
      <c r="E19" s="95"/>
      <c r="F19" s="96"/>
      <c r="G19" s="143">
        <f>IF(E17="","",IF(E18&gt;E17,E18-E17-1,"0")+IF(AND(ISNUMBER(R17),R17=1),1,0))</f>
      </c>
      <c r="H19" s="143"/>
      <c r="I19" s="144" t="s">
        <v>29</v>
      </c>
      <c r="J19" s="144"/>
      <c r="K19" s="144"/>
      <c r="L19" s="144"/>
      <c r="M19" s="144"/>
      <c r="N19" s="144"/>
      <c r="O19" s="144"/>
      <c r="P19" s="144"/>
      <c r="Q19" s="143">
        <f>IF(E17="","",IF(E18=E17,IF(N18-N17&gt;1/3,1,0),IF(AND(R17&gt;1/3,ISNUMBER(R17),R17&lt;1),1,0)+IF(AND(R18&gt;1/3,ISNUMBER(R18)),1,0)))</f>
      </c>
      <c r="R19" s="145"/>
    </row>
    <row r="20" spans="1:18" s="3" customFormat="1" ht="15" customHeight="1">
      <c r="A20" s="146" t="s">
        <v>15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28" t="s">
        <v>28</v>
      </c>
      <c r="Q20" s="129"/>
      <c r="R20" s="130"/>
    </row>
    <row r="21" spans="1:18" ht="14.25" customHeight="1">
      <c r="A21" s="147" t="s">
        <v>16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31"/>
      <c r="Q21" s="132"/>
      <c r="R21" s="133"/>
    </row>
    <row r="22" spans="1:18" ht="15" customHeight="1">
      <c r="A22" s="58" t="s">
        <v>419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148"/>
      <c r="Q22" s="148"/>
      <c r="R22" s="148"/>
    </row>
    <row r="23" spans="1:18" ht="15" customHeight="1">
      <c r="A23" s="94" t="s">
        <v>25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74"/>
      <c r="N23" s="75"/>
      <c r="O23" s="76"/>
      <c r="P23" s="48">
        <f>IF(M23="","",M23)</f>
      </c>
      <c r="Q23" s="48"/>
      <c r="R23" s="48"/>
    </row>
    <row r="24" spans="1:18" ht="15" customHeight="1">
      <c r="A24" s="78" t="s">
        <v>17</v>
      </c>
      <c r="B24" s="19"/>
      <c r="C24" s="19"/>
      <c r="D24" s="19"/>
      <c r="E24" s="19"/>
      <c r="F24" s="19"/>
      <c r="G24" s="19"/>
      <c r="H24" s="19"/>
      <c r="I24" s="19"/>
      <c r="J24" s="79"/>
      <c r="K24" s="79"/>
      <c r="L24" s="79"/>
      <c r="M24" s="79"/>
      <c r="N24" s="79"/>
      <c r="O24" s="80"/>
      <c r="P24" s="51"/>
      <c r="Q24" s="51"/>
      <c r="R24" s="51"/>
    </row>
    <row r="25" spans="1:18" ht="15" customHeight="1">
      <c r="A25" s="82" t="str">
        <f>"Kürzungen bei unentgeltlichen Mahlzeiten: "&amp;"Frühstück 20% "&amp;IF(U2=0,"",TEXT(U3,"(#0,00 €) "))&amp;"oder"</f>
        <v>Kürzungen bei unentgeltlichen Mahlzeiten: Frühstück 20% oder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  <c r="P25" s="81">
        <f>IF(F25="","",IF(J25*U3*0.4&gt;H25,IF(#REF!=(E19-E18),5.6,0),IF(J25=1,5.6,H25)))</f>
      </c>
      <c r="Q25" s="81"/>
      <c r="R25" s="81"/>
    </row>
    <row r="26" spans="1:18" ht="15" customHeight="1">
      <c r="A26" s="126" t="str">
        <f>"Mittag-/Abendessen jeweils 40%"&amp;IF(U2=0,"",TEXT(ROUND(U4,2)," (#0,00 €)"))</f>
        <v>Mittag-/Abendessen jeweils 40%</v>
      </c>
      <c r="B26" s="126"/>
      <c r="C26" s="126"/>
      <c r="D26" s="126"/>
      <c r="E26" s="126"/>
      <c r="F26" s="126"/>
      <c r="G26" s="126"/>
      <c r="H26" s="126"/>
      <c r="I26" s="126"/>
      <c r="J26" s="127" t="s">
        <v>421</v>
      </c>
      <c r="K26" s="127"/>
      <c r="L26" s="127"/>
      <c r="M26" s="127"/>
      <c r="N26" s="127"/>
      <c r="O26" s="127"/>
      <c r="P26" s="81"/>
      <c r="Q26" s="81"/>
      <c r="R26" s="81"/>
    </row>
    <row r="27" spans="1:18" ht="15" customHeight="1">
      <c r="A27" s="94" t="str">
        <f>"Pauschale "&amp;IF(E11="Deutschland","Inland",E11)</f>
        <v>Pauschale </v>
      </c>
      <c r="B27" s="95"/>
      <c r="C27" s="95"/>
      <c r="D27" s="95"/>
      <c r="E27" s="96"/>
      <c r="F27" s="26" t="s">
        <v>31</v>
      </c>
      <c r="G27" s="77"/>
      <c r="H27" s="26" t="s">
        <v>35</v>
      </c>
      <c r="I27" s="77"/>
      <c r="J27" s="26" t="s">
        <v>420</v>
      </c>
      <c r="K27" s="77"/>
      <c r="L27" s="26" t="s">
        <v>423</v>
      </c>
      <c r="M27" s="77"/>
      <c r="N27" s="26" t="s">
        <v>422</v>
      </c>
      <c r="O27" s="77"/>
      <c r="P27" s="52"/>
      <c r="Q27" s="52"/>
      <c r="R27" s="52"/>
    </row>
    <row r="28" spans="1:18" ht="15" customHeight="1">
      <c r="A28" s="69" t="s">
        <v>37</v>
      </c>
      <c r="B28" s="70"/>
      <c r="C28" s="71"/>
      <c r="D28" s="65">
        <f>V2</f>
        <v>0</v>
      </c>
      <c r="E28" s="66"/>
      <c r="F28" s="61">
        <f>IF(AND(R17&gt;1/3,ISNUMBER(R17),R17&lt;1),1,"")</f>
      </c>
      <c r="G28" s="62"/>
      <c r="H28" s="67">
        <f>IF(F28="","",F28*D28)</f>
      </c>
      <c r="I28" s="68"/>
      <c r="J28" s="72"/>
      <c r="K28" s="73"/>
      <c r="L28" s="72"/>
      <c r="M28" s="73"/>
      <c r="N28" s="72"/>
      <c r="O28" s="73"/>
      <c r="P28" s="48">
        <f>IF(F28="","",IF(SUM(J28:O28)&gt;1,0,IF(SUM(J28:O28)&lt;1,$H28,$H28-IF(J28=1,$U$3,$U$4))))</f>
      </c>
      <c r="Q28" s="48"/>
      <c r="R28" s="48"/>
    </row>
    <row r="29" spans="1:20" ht="15" customHeight="1">
      <c r="A29" s="69" t="s">
        <v>30</v>
      </c>
      <c r="B29" s="70"/>
      <c r="C29" s="71"/>
      <c r="D29" s="65">
        <f>U2</f>
        <v>0</v>
      </c>
      <c r="E29" s="66"/>
      <c r="F29" s="63">
        <f>IF(AND(ISNUMBER(G19),G19&gt;0),G19,"")</f>
      </c>
      <c r="G29" s="64"/>
      <c r="H29" s="67">
        <f>IF(F29="","",F29*D29)</f>
      </c>
      <c r="I29" s="68"/>
      <c r="J29" s="72"/>
      <c r="K29" s="73"/>
      <c r="L29" s="72"/>
      <c r="M29" s="73"/>
      <c r="N29" s="72"/>
      <c r="O29" s="73"/>
      <c r="P29" s="48">
        <f>IF(F29="","",H29-J29*U3-SUM(L29,N29)*U4)</f>
      </c>
      <c r="Q29" s="48"/>
      <c r="R29" s="48"/>
      <c r="T29" s="2" t="e">
        <f>SUM($L$28+$N$28)&gt;$F29*2</f>
        <v>#VALUE!</v>
      </c>
    </row>
    <row r="30" spans="1:18" ht="15" customHeight="1">
      <c r="A30" s="69" t="s">
        <v>38</v>
      </c>
      <c r="B30" s="70"/>
      <c r="C30" s="71"/>
      <c r="D30" s="67">
        <f>V2</f>
        <v>0</v>
      </c>
      <c r="E30" s="68"/>
      <c r="F30" s="61">
        <f>IF(AND(R18&gt;1/3,ISNUMBER(R18)),1,"")</f>
      </c>
      <c r="G30" s="62"/>
      <c r="H30" s="67">
        <f>IF(F30="","",F30*D30)</f>
      </c>
      <c r="I30" s="68"/>
      <c r="J30" s="72"/>
      <c r="K30" s="73"/>
      <c r="L30" s="72"/>
      <c r="M30" s="73"/>
      <c r="N30" s="72"/>
      <c r="O30" s="73"/>
      <c r="P30" s="48">
        <f>IF(F30="","",IF(SUM(J30:O30)&gt;1,0,IF(SUM(J30:O30)&lt;1,$H30,$H30-IF(J30=1,$U$3,$U$4))))</f>
      </c>
      <c r="Q30" s="48"/>
      <c r="R30" s="48"/>
    </row>
    <row r="31" spans="1:18" ht="15" customHeight="1">
      <c r="A31" s="58" t="s">
        <v>18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59"/>
      <c r="R31" s="59"/>
    </row>
    <row r="32" spans="1:18" ht="15" customHeight="1">
      <c r="A32" s="30" t="s">
        <v>32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60"/>
      <c r="M32" s="60"/>
      <c r="N32" s="60"/>
      <c r="O32" s="60"/>
      <c r="P32" s="48">
        <f>IF(L32="","",L32)</f>
      </c>
      <c r="Q32" s="48"/>
      <c r="R32" s="48"/>
    </row>
    <row r="33" spans="1:18" ht="15" customHeight="1">
      <c r="A33" s="30" t="s">
        <v>33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60"/>
      <c r="M33" s="60"/>
      <c r="N33" s="60"/>
      <c r="O33" s="60"/>
      <c r="P33" s="48">
        <f>IF(L33="","",L33*0.3)</f>
      </c>
      <c r="Q33" s="48"/>
      <c r="R33" s="48"/>
    </row>
    <row r="34" spans="1:18" ht="15" customHeight="1">
      <c r="A34" s="30" t="s">
        <v>414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53"/>
      <c r="M34" s="53"/>
      <c r="N34" s="54"/>
      <c r="O34" s="54"/>
      <c r="P34" s="48">
        <f>IF(L34="","",L34*0.02*N34)</f>
      </c>
      <c r="Q34" s="48"/>
      <c r="R34" s="48"/>
    </row>
    <row r="35" spans="1:18" ht="15" customHeight="1">
      <c r="A35" s="50" t="s">
        <v>19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</row>
    <row r="36" spans="1:18" ht="15" customHeight="1">
      <c r="A36" s="25" t="s">
        <v>20</v>
      </c>
      <c r="B36" s="25"/>
      <c r="C36" s="25"/>
      <c r="D36" s="25"/>
      <c r="E36" s="25"/>
      <c r="F36" s="25"/>
      <c r="G36" s="25"/>
      <c r="H36" s="25"/>
      <c r="I36" s="25"/>
      <c r="J36" s="25"/>
      <c r="K36" s="26" t="s">
        <v>27</v>
      </c>
      <c r="L36" s="26"/>
      <c r="M36" s="26"/>
      <c r="N36" s="26"/>
      <c r="O36" s="26"/>
      <c r="P36" s="52"/>
      <c r="Q36" s="52"/>
      <c r="R36" s="52"/>
    </row>
    <row r="37" spans="1:18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47"/>
      <c r="M37" s="47"/>
      <c r="N37" s="47"/>
      <c r="O37" s="47"/>
      <c r="P37" s="48">
        <f>IF(K37="","",K37)</f>
      </c>
      <c r="Q37" s="48"/>
      <c r="R37" s="48"/>
    </row>
    <row r="38" spans="1:18" ht="1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7"/>
      <c r="L38" s="47"/>
      <c r="M38" s="47"/>
      <c r="N38" s="47"/>
      <c r="O38" s="47"/>
      <c r="P38" s="48">
        <f>IF(K38="","",K38)</f>
      </c>
      <c r="Q38" s="48"/>
      <c r="R38" s="48"/>
    </row>
    <row r="39" spans="1:18" ht="1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7"/>
      <c r="L39" s="47"/>
      <c r="M39" s="47"/>
      <c r="N39" s="47"/>
      <c r="O39" s="47"/>
      <c r="P39" s="48">
        <f>IF(K39="","",K39)</f>
      </c>
      <c r="Q39" s="48"/>
      <c r="R39" s="48"/>
    </row>
    <row r="40" spans="1:18" ht="15" customHeight="1">
      <c r="A40" s="49" t="s">
        <v>21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22"/>
      <c r="Q40" s="23"/>
      <c r="R40" s="24"/>
    </row>
    <row r="41" spans="1:18" ht="15" customHeight="1">
      <c r="A41" s="25" t="s">
        <v>22</v>
      </c>
      <c r="B41" s="25"/>
      <c r="C41" s="25"/>
      <c r="D41" s="25"/>
      <c r="E41" s="25"/>
      <c r="F41" s="25"/>
      <c r="G41" s="25"/>
      <c r="H41" s="25"/>
      <c r="I41" s="25"/>
      <c r="J41" s="25"/>
      <c r="K41" s="26" t="s">
        <v>28</v>
      </c>
      <c r="L41" s="26"/>
      <c r="M41" s="26"/>
      <c r="N41" s="26"/>
      <c r="O41" s="26"/>
      <c r="P41" s="27"/>
      <c r="Q41" s="28"/>
      <c r="R41" s="29"/>
    </row>
    <row r="42" spans="1:18" ht="1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47"/>
      <c r="P42" s="48">
        <f>IF(K42="","",K42)</f>
      </c>
      <c r="Q42" s="48"/>
      <c r="R42" s="48"/>
    </row>
    <row r="43" spans="1:18" ht="1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7"/>
      <c r="L43" s="47"/>
      <c r="M43" s="47"/>
      <c r="N43" s="47"/>
      <c r="O43" s="47"/>
      <c r="P43" s="48">
        <f>IF(K43="","",K43)</f>
      </c>
      <c r="Q43" s="48"/>
      <c r="R43" s="48"/>
    </row>
    <row r="44" spans="1:18" ht="1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3" t="s">
        <v>28</v>
      </c>
      <c r="L44" s="33"/>
      <c r="M44" s="33"/>
      <c r="N44" s="33"/>
      <c r="O44" s="33"/>
      <c r="P44" s="43"/>
      <c r="Q44" s="44"/>
      <c r="R44" s="45"/>
    </row>
    <row r="45" spans="1:18" ht="18.75" customHeight="1">
      <c r="A45" s="55" t="s">
        <v>23</v>
      </c>
      <c r="B45" s="56"/>
      <c r="C45" s="56"/>
      <c r="D45" s="56"/>
      <c r="E45" s="56"/>
      <c r="F45" s="56"/>
      <c r="G45" s="56"/>
      <c r="H45" s="56"/>
      <c r="I45" s="56"/>
      <c r="J45" s="56"/>
      <c r="K45" s="57"/>
      <c r="L45" s="57"/>
      <c r="M45" s="57"/>
      <c r="N45" s="57"/>
      <c r="O45" s="57"/>
      <c r="P45" s="48">
        <f>IF(K45="","",K45*-1)</f>
      </c>
      <c r="Q45" s="48"/>
      <c r="R45" s="48"/>
    </row>
    <row r="46" spans="1:18" ht="22.5" customHeight="1">
      <c r="A46" s="18" t="s">
        <v>34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20"/>
      <c r="P46" s="21">
        <f>IF(SUM(P23:P45)=0,"",SUM(P23:R45))</f>
      </c>
      <c r="Q46" s="21"/>
      <c r="R46" s="21"/>
    </row>
    <row r="47" spans="1:18" ht="10.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  <c r="Q47" s="9"/>
      <c r="R47" s="10"/>
    </row>
    <row r="48" spans="1:18" ht="15" customHeight="1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134" t="s">
        <v>415</v>
      </c>
      <c r="N48" s="135"/>
      <c r="O48" s="135"/>
      <c r="P48" s="135"/>
      <c r="Q48" s="135"/>
      <c r="R48" s="136"/>
    </row>
    <row r="49" spans="1:18" ht="1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9"/>
      <c r="M49" s="137"/>
      <c r="N49" s="138"/>
      <c r="O49" s="138"/>
      <c r="P49" s="138"/>
      <c r="Q49" s="138"/>
      <c r="R49" s="139"/>
    </row>
    <row r="50" spans="1:18" ht="1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9"/>
      <c r="M50" s="137"/>
      <c r="N50" s="138"/>
      <c r="O50" s="138"/>
      <c r="P50" s="138"/>
      <c r="Q50" s="138"/>
      <c r="R50" s="139"/>
    </row>
    <row r="51" spans="1:18" ht="15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137"/>
      <c r="N51" s="138"/>
      <c r="O51" s="138"/>
      <c r="P51" s="138"/>
      <c r="Q51" s="138"/>
      <c r="R51" s="139"/>
    </row>
    <row r="52" spans="1:18" ht="15" customHeight="1">
      <c r="A52" s="120">
        <f ca="1">IF(P46="","",TODAY())</f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2"/>
      <c r="M52" s="140" t="s">
        <v>416</v>
      </c>
      <c r="N52" s="141"/>
      <c r="O52" s="141"/>
      <c r="P52" s="141"/>
      <c r="Q52" s="141"/>
      <c r="R52" s="142"/>
    </row>
    <row r="53" spans="1:18" ht="15" customHeight="1">
      <c r="A53" s="123" t="s">
        <v>424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5"/>
      <c r="M53" s="14"/>
      <c r="N53" s="14"/>
      <c r="O53" s="14"/>
      <c r="P53" s="14"/>
      <c r="Q53" s="14"/>
      <c r="R53" s="14"/>
    </row>
    <row r="54" spans="1:18" ht="15" customHeight="1" thickBot="1">
      <c r="A54" s="92" t="s">
        <v>417</v>
      </c>
      <c r="B54" s="93"/>
      <c r="C54" s="93"/>
      <c r="D54" s="93"/>
      <c r="E54" s="93"/>
      <c r="F54" s="93"/>
      <c r="G54" s="1"/>
      <c r="H54" s="1"/>
      <c r="I54" s="1"/>
      <c r="J54" s="1"/>
      <c r="K54" s="1"/>
      <c r="L54" s="1"/>
      <c r="M54" s="13" t="s">
        <v>24</v>
      </c>
      <c r="N54" s="13"/>
      <c r="O54" s="13"/>
      <c r="P54" s="13"/>
      <c r="Q54" s="13"/>
      <c r="R54" s="13"/>
    </row>
  </sheetData>
  <sheetProtection password="CD78" sheet="1" objects="1" scenarios="1" selectLockedCells="1"/>
  <mergeCells count="147">
    <mergeCell ref="F27:G27"/>
    <mergeCell ref="A23:L23"/>
    <mergeCell ref="Q19:R19"/>
    <mergeCell ref="P23:R23"/>
    <mergeCell ref="A20:O20"/>
    <mergeCell ref="A21:O21"/>
    <mergeCell ref="A22:O22"/>
    <mergeCell ref="P22:R22"/>
    <mergeCell ref="A53:L53"/>
    <mergeCell ref="A14:R14"/>
    <mergeCell ref="A26:I26"/>
    <mergeCell ref="J26:O26"/>
    <mergeCell ref="P20:R21"/>
    <mergeCell ref="M48:R51"/>
    <mergeCell ref="M52:R52"/>
    <mergeCell ref="A18:D18"/>
    <mergeCell ref="E18:H18"/>
    <mergeCell ref="I18:M18"/>
    <mergeCell ref="A10:D10"/>
    <mergeCell ref="E11:K11"/>
    <mergeCell ref="L11:R11"/>
    <mergeCell ref="A16:R16"/>
    <mergeCell ref="A48:L51"/>
    <mergeCell ref="A52:L52"/>
    <mergeCell ref="N18:P18"/>
    <mergeCell ref="A19:F19"/>
    <mergeCell ref="G19:H19"/>
    <mergeCell ref="I19:P19"/>
    <mergeCell ref="J8:R8"/>
    <mergeCell ref="A17:D17"/>
    <mergeCell ref="E17:H17"/>
    <mergeCell ref="I17:M17"/>
    <mergeCell ref="N17:P17"/>
    <mergeCell ref="A9:D9"/>
    <mergeCell ref="E9:I9"/>
    <mergeCell ref="J9:R9"/>
    <mergeCell ref="J10:R10"/>
    <mergeCell ref="E10:I10"/>
    <mergeCell ref="A54:F54"/>
    <mergeCell ref="A6:D6"/>
    <mergeCell ref="E6:I6"/>
    <mergeCell ref="J6:R6"/>
    <mergeCell ref="A7:D7"/>
    <mergeCell ref="E7:I7"/>
    <mergeCell ref="A27:E27"/>
    <mergeCell ref="J7:R7"/>
    <mergeCell ref="A8:D8"/>
    <mergeCell ref="E8:I8"/>
    <mergeCell ref="A4:D4"/>
    <mergeCell ref="E4:I4"/>
    <mergeCell ref="J4:R4"/>
    <mergeCell ref="A5:D5"/>
    <mergeCell ref="E5:I5"/>
    <mergeCell ref="J5:R5"/>
    <mergeCell ref="J24:O24"/>
    <mergeCell ref="P24:R24"/>
    <mergeCell ref="P26:R26"/>
    <mergeCell ref="A25:O25"/>
    <mergeCell ref="P25:R25"/>
    <mergeCell ref="A1:R1"/>
    <mergeCell ref="A2:R2"/>
    <mergeCell ref="A3:D3"/>
    <mergeCell ref="E3:I3"/>
    <mergeCell ref="J3:R3"/>
    <mergeCell ref="L30:M30"/>
    <mergeCell ref="N28:O28"/>
    <mergeCell ref="N29:O29"/>
    <mergeCell ref="N30:O30"/>
    <mergeCell ref="M23:O23"/>
    <mergeCell ref="H27:I27"/>
    <mergeCell ref="J27:K27"/>
    <mergeCell ref="L27:M27"/>
    <mergeCell ref="N27:O27"/>
    <mergeCell ref="A24:I24"/>
    <mergeCell ref="P30:R30"/>
    <mergeCell ref="P27:R27"/>
    <mergeCell ref="H28:I28"/>
    <mergeCell ref="H29:I29"/>
    <mergeCell ref="H30:I30"/>
    <mergeCell ref="J28:K28"/>
    <mergeCell ref="J29:K29"/>
    <mergeCell ref="J30:K30"/>
    <mergeCell ref="L28:M28"/>
    <mergeCell ref="L29:M29"/>
    <mergeCell ref="F30:G30"/>
    <mergeCell ref="D28:E28"/>
    <mergeCell ref="D29:E29"/>
    <mergeCell ref="D30:E30"/>
    <mergeCell ref="A28:C28"/>
    <mergeCell ref="A29:C29"/>
    <mergeCell ref="A30:C30"/>
    <mergeCell ref="P28:R28"/>
    <mergeCell ref="A32:K32"/>
    <mergeCell ref="L32:O32"/>
    <mergeCell ref="P32:R32"/>
    <mergeCell ref="A33:K33"/>
    <mergeCell ref="L33:O33"/>
    <mergeCell ref="P33:R33"/>
    <mergeCell ref="P29:R29"/>
    <mergeCell ref="F28:G28"/>
    <mergeCell ref="F29:G29"/>
    <mergeCell ref="P42:R42"/>
    <mergeCell ref="A43:J43"/>
    <mergeCell ref="K43:O43"/>
    <mergeCell ref="P43:R43"/>
    <mergeCell ref="A31:O31"/>
    <mergeCell ref="P31:R31"/>
    <mergeCell ref="A37:J37"/>
    <mergeCell ref="K37:O37"/>
    <mergeCell ref="P37:R37"/>
    <mergeCell ref="L34:M34"/>
    <mergeCell ref="N34:O34"/>
    <mergeCell ref="A45:J45"/>
    <mergeCell ref="K45:O45"/>
    <mergeCell ref="P45:R45"/>
    <mergeCell ref="A42:J42"/>
    <mergeCell ref="K42:O42"/>
    <mergeCell ref="A39:J39"/>
    <mergeCell ref="K39:O39"/>
    <mergeCell ref="P39:R39"/>
    <mergeCell ref="A40:O40"/>
    <mergeCell ref="P34:R34"/>
    <mergeCell ref="A35:O35"/>
    <mergeCell ref="P35:R35"/>
    <mergeCell ref="A36:J36"/>
    <mergeCell ref="K36:O36"/>
    <mergeCell ref="P36:R36"/>
    <mergeCell ref="A34:K34"/>
    <mergeCell ref="A44:J44"/>
    <mergeCell ref="K44:O44"/>
    <mergeCell ref="A12:R12"/>
    <mergeCell ref="A13:R13"/>
    <mergeCell ref="A15:R15"/>
    <mergeCell ref="P44:R44"/>
    <mergeCell ref="A38:J38"/>
    <mergeCell ref="K38:O38"/>
    <mergeCell ref="P38:R38"/>
    <mergeCell ref="M54:R54"/>
    <mergeCell ref="M53:R53"/>
    <mergeCell ref="A11:D11"/>
    <mergeCell ref="A46:J46"/>
    <mergeCell ref="K46:O46"/>
    <mergeCell ref="P46:R46"/>
    <mergeCell ref="P40:R40"/>
    <mergeCell ref="A41:J41"/>
    <mergeCell ref="K41:O41"/>
    <mergeCell ref="P41:R41"/>
  </mergeCells>
  <conditionalFormatting sqref="F29:H29">
    <cfRule type="expression" priority="55" dxfId="24" stopIfTrue="1">
      <formula>AND($E$17&lt;&gt;"",$E$18&lt;&gt;"",OR(NOT(ISNUMBER($G$19)),$G$19=0))</formula>
    </cfRule>
  </conditionalFormatting>
  <conditionalFormatting sqref="F30:H30">
    <cfRule type="expression" priority="58" dxfId="24">
      <formula>AND($E$17&lt;&gt;"",$E$18&lt;&gt;"",OR(NOT(ISNUMBER($R$18)),AND(ISNUMBER($R$18),$R$18&lt;=1/3)))</formula>
    </cfRule>
  </conditionalFormatting>
  <conditionalFormatting sqref="J9:R9">
    <cfRule type="expression" priority="44" dxfId="24">
      <formula>AND(LEFT(J9,2)&lt;&gt;"DE",$J$9&lt;&gt;"")</formula>
    </cfRule>
    <cfRule type="expression" priority="46" dxfId="5" stopIfTrue="1">
      <formula>AND(LEFT(J9,2)="DE",IF(LEN(SUBSTITUTE(J9," ",""))=22,MOD((MOD(MOD(MOD(MID(SUBSTITUTE(J9," ",""),5,10)*1,97)*100000000,97)*1000000,97))+(MOD(MOD(RIGHT(SUBSTITUTE(J9," ",""),8)*1,97)*1000000,97))+MOD((CODE(LEFT(SUBSTITUTE(J9," ",""),1))-55)*10000+(CODE(MID(SUBSTITUTE(J9," ",""),2,1))-55)*100+MID(SUBSTITUTE(J9," ",""),3,2)*1,97),97)=1)=FALSE)</formula>
    </cfRule>
    <cfRule type="expression" priority="47" dxfId="22" stopIfTrue="1">
      <formula>IF(LEN(J9)=22,MOD((MOD(MOD(MOD(MID(J9,5,10)*1,97)*100000000,97)*1000000,97))+(MOD(MOD(RIGHT(J9,8)*1,97)*1000000,97))+MOD((CODE(LEFT(J9,1))-55)*10000+(CODE(MID(J9,2,1))-55)*100+MID(J9,3,2)*1,97),97)=1)=TRUE</formula>
    </cfRule>
  </conditionalFormatting>
  <conditionalFormatting sqref="R18">
    <cfRule type="cellIs" priority="36" dxfId="0" operator="equal">
      <formula>0</formula>
    </cfRule>
  </conditionalFormatting>
  <conditionalFormatting sqref="D28:E30">
    <cfRule type="cellIs" priority="35" dxfId="0" operator="equal">
      <formula>0</formula>
    </cfRule>
  </conditionalFormatting>
  <conditionalFormatting sqref="E18:H18">
    <cfRule type="expression" priority="34" dxfId="5">
      <formula>AND($E$18&lt;$E$17,$E$18&gt;=1)</formula>
    </cfRule>
  </conditionalFormatting>
  <conditionalFormatting sqref="N18:P18">
    <cfRule type="expression" priority="33" dxfId="5">
      <formula>AND($E$18=E17,$N$18&lt;$N$17)</formula>
    </cfRule>
  </conditionalFormatting>
  <conditionalFormatting sqref="M23:O23">
    <cfRule type="expression" priority="2" dxfId="0">
      <formula>M23=0</formula>
    </cfRule>
    <cfRule type="expression" priority="5" dxfId="1">
      <formula>AND($E18-$E17&gt;=1,M23="")</formula>
    </cfRule>
    <cfRule type="expression" priority="27" dxfId="5">
      <formula>AND(E18=E17,M23&lt;&gt;"")</formula>
    </cfRule>
  </conditionalFormatting>
  <conditionalFormatting sqref="A13:R13 A15:R16 A14">
    <cfRule type="expression" priority="24" dxfId="1">
      <formula>$A$13=""</formula>
    </cfRule>
  </conditionalFormatting>
  <conditionalFormatting sqref="J28:J30 L28:L30 N28:N30">
    <cfRule type="expression" priority="32" dxfId="1" stopIfTrue="1">
      <formula>AND($F$28&lt;&gt;"",J28="")</formula>
    </cfRule>
  </conditionalFormatting>
  <conditionalFormatting sqref="J28:O28">
    <cfRule type="cellIs" priority="23" dxfId="0" operator="equal">
      <formula>0</formula>
    </cfRule>
  </conditionalFormatting>
  <conditionalFormatting sqref="L28:O28">
    <cfRule type="cellIs" priority="22" dxfId="5" operator="greaterThan">
      <formula>$F$28</formula>
    </cfRule>
  </conditionalFormatting>
  <conditionalFormatting sqref="J29:O29">
    <cfRule type="cellIs" priority="19" dxfId="0" operator="equal">
      <formula>0</formula>
    </cfRule>
  </conditionalFormatting>
  <conditionalFormatting sqref="L29:O29">
    <cfRule type="cellIs" priority="15" dxfId="5" operator="greaterThan">
      <formula>$F29</formula>
    </cfRule>
    <cfRule type="expression" priority="18" dxfId="5">
      <formula>SUM($L29+$N29)&gt;$F29*2</formula>
    </cfRule>
  </conditionalFormatting>
  <conditionalFormatting sqref="J30:O30">
    <cfRule type="cellIs" priority="17" dxfId="0" operator="equal">
      <formula>0</formula>
    </cfRule>
  </conditionalFormatting>
  <conditionalFormatting sqref="L30:O30">
    <cfRule type="cellIs" priority="16" dxfId="5" operator="greaterThan">
      <formula>$F$28</formula>
    </cfRule>
  </conditionalFormatting>
  <conditionalFormatting sqref="J28:K30">
    <cfRule type="cellIs" priority="14" dxfId="5" operator="greaterThan">
      <formula>F28</formula>
    </cfRule>
  </conditionalFormatting>
  <conditionalFormatting sqref="J3:R10">
    <cfRule type="cellIs" priority="9" dxfId="1" operator="equal">
      <formula>""</formula>
    </cfRule>
  </conditionalFormatting>
  <conditionalFormatting sqref="J10:R10">
    <cfRule type="expression" priority="8" dxfId="3">
      <formula>LEFT($J$9,2)="DE"</formula>
    </cfRule>
  </conditionalFormatting>
  <conditionalFormatting sqref="E17:H18 N17:P18">
    <cfRule type="cellIs" priority="7" dxfId="1" operator="equal">
      <formula>""</formula>
    </cfRule>
  </conditionalFormatting>
  <conditionalFormatting sqref="E11:R11">
    <cfRule type="cellIs" priority="3" dxfId="1" operator="equal">
      <formula>""</formula>
    </cfRule>
  </conditionalFormatting>
  <conditionalFormatting sqref="P23:R23">
    <cfRule type="cellIs" priority="1" dxfId="0" operator="equal">
      <formula>0</formula>
    </cfRule>
  </conditionalFormatting>
  <dataValidations count="2">
    <dataValidation type="list" allowBlank="1" showInputMessage="1" showErrorMessage="1" sqref="E11:K11">
      <formula1>Laenderliste</formula1>
    </dataValidation>
    <dataValidation type="whole" operator="greaterThanOrEqual" allowBlank="1" showInputMessage="1" showErrorMessage="1" sqref="L28:L30 N28:N30 J28:J30">
      <formula1>0</formula1>
    </dataValidation>
  </dataValidations>
  <hyperlinks>
    <hyperlink ref="M52" r:id="rId1" display="finanzen@bridge-verband.de"/>
    <hyperlink ref="M52:R52" r:id="rId2" display="finanzen@bridge-verband.de"/>
  </hyperlinks>
  <printOptions horizontalCentered="1" verticalCentered="1"/>
  <pageMargins left="0.3937007874015748" right="0.3937007874015748" top="0.31496062992125984" bottom="0.31496062992125984" header="0.5118110236220472" footer="0.5118110236220472"/>
  <pageSetup horizontalDpi="300" verticalDpi="3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8.7109375" style="0" bestFit="1" customWidth="1"/>
    <col min="2" max="2" width="21.7109375" style="0" bestFit="1" customWidth="1"/>
  </cols>
  <sheetData>
    <row r="1" spans="1:2" ht="12.75">
      <c r="A1" t="s">
        <v>51</v>
      </c>
      <c r="B1" t="s">
        <v>52</v>
      </c>
    </row>
    <row r="2" spans="1:2" ht="12.75">
      <c r="A2" t="s">
        <v>51</v>
      </c>
      <c r="B2" t="s">
        <v>53</v>
      </c>
    </row>
    <row r="3" spans="1:2" ht="12.75">
      <c r="A3" t="s">
        <v>61</v>
      </c>
      <c r="B3" t="s">
        <v>62</v>
      </c>
    </row>
    <row r="4" spans="1:2" ht="12.75">
      <c r="A4" t="s">
        <v>61</v>
      </c>
      <c r="B4" t="s">
        <v>72</v>
      </c>
    </row>
    <row r="5" spans="1:2" ht="12.75">
      <c r="A5" t="s">
        <v>61</v>
      </c>
      <c r="B5" t="s">
        <v>73</v>
      </c>
    </row>
    <row r="6" spans="1:2" ht="12.75">
      <c r="A6" t="s">
        <v>67</v>
      </c>
      <c r="B6" t="s">
        <v>68</v>
      </c>
    </row>
    <row r="7" spans="1:2" ht="12.75">
      <c r="A7" t="s">
        <v>67</v>
      </c>
      <c r="B7" t="s">
        <v>69</v>
      </c>
    </row>
    <row r="8" spans="1:2" ht="12.75">
      <c r="A8" t="s">
        <v>67</v>
      </c>
      <c r="B8" t="s">
        <v>76</v>
      </c>
    </row>
    <row r="9" spans="1:2" ht="12.75">
      <c r="A9" t="s">
        <v>67</v>
      </c>
      <c r="B9" t="s">
        <v>77</v>
      </c>
    </row>
    <row r="10" spans="1:2" ht="12.75">
      <c r="A10" t="s">
        <v>67</v>
      </c>
      <c r="B10" t="s">
        <v>78</v>
      </c>
    </row>
    <row r="11" spans="1:2" ht="12.75">
      <c r="A11" t="s">
        <v>86</v>
      </c>
      <c r="B11" t="s">
        <v>364</v>
      </c>
    </row>
    <row r="12" spans="1:2" ht="12.75">
      <c r="A12" t="s">
        <v>86</v>
      </c>
      <c r="B12" t="s">
        <v>369</v>
      </c>
    </row>
    <row r="13" spans="1:2" ht="12.75">
      <c r="A13" t="s">
        <v>86</v>
      </c>
      <c r="B13" t="s">
        <v>296</v>
      </c>
    </row>
    <row r="14" spans="1:2" ht="12.75">
      <c r="A14" t="s">
        <v>86</v>
      </c>
      <c r="B14" t="s">
        <v>370</v>
      </c>
    </row>
    <row r="15" spans="1:2" ht="12.75">
      <c r="A15" t="s">
        <v>86</v>
      </c>
      <c r="B15" t="s">
        <v>290</v>
      </c>
    </row>
    <row r="16" spans="1:2" ht="12.75">
      <c r="A16" t="s">
        <v>86</v>
      </c>
      <c r="B16" t="s">
        <v>300</v>
      </c>
    </row>
    <row r="17" spans="1:2" ht="12.75">
      <c r="A17" t="s">
        <v>86</v>
      </c>
      <c r="B17" t="s">
        <v>302</v>
      </c>
    </row>
    <row r="18" spans="1:2" ht="12.75">
      <c r="A18" t="s">
        <v>86</v>
      </c>
      <c r="B18" t="s">
        <v>341</v>
      </c>
    </row>
    <row r="19" spans="1:2" ht="12.75">
      <c r="A19" t="s">
        <v>86</v>
      </c>
      <c r="B19" t="s">
        <v>304</v>
      </c>
    </row>
    <row r="20" spans="1:2" ht="12.75">
      <c r="A20" t="s">
        <v>86</v>
      </c>
      <c r="B20" t="s">
        <v>305</v>
      </c>
    </row>
    <row r="21" spans="1:2" ht="12.75">
      <c r="A21" t="s">
        <v>86</v>
      </c>
      <c r="B21" t="s">
        <v>342</v>
      </c>
    </row>
    <row r="22" spans="1:2" ht="12.75">
      <c r="A22" t="s">
        <v>86</v>
      </c>
      <c r="B22" t="s">
        <v>372</v>
      </c>
    </row>
    <row r="23" spans="1:2" ht="12.75">
      <c r="A23" t="s">
        <v>86</v>
      </c>
      <c r="B23" t="s">
        <v>306</v>
      </c>
    </row>
    <row r="24" spans="1:2" ht="12.75">
      <c r="A24" t="s">
        <v>86</v>
      </c>
      <c r="B24" t="s">
        <v>373</v>
      </c>
    </row>
    <row r="25" spans="1:2" ht="12.75">
      <c r="A25" t="s">
        <v>86</v>
      </c>
      <c r="B25" t="s">
        <v>288</v>
      </c>
    </row>
    <row r="26" spans="1:2" ht="12.75">
      <c r="A26" t="s">
        <v>86</v>
      </c>
      <c r="B26" t="s">
        <v>340</v>
      </c>
    </row>
    <row r="27" spans="1:2" ht="12.75">
      <c r="A27" t="s">
        <v>86</v>
      </c>
      <c r="B27" t="s">
        <v>374</v>
      </c>
    </row>
    <row r="28" spans="1:2" ht="12.75">
      <c r="A28" t="s">
        <v>86</v>
      </c>
      <c r="B28" t="s">
        <v>371</v>
      </c>
    </row>
    <row r="29" spans="1:2" ht="12.75">
      <c r="A29" t="s">
        <v>86</v>
      </c>
      <c r="B29" t="s">
        <v>377</v>
      </c>
    </row>
    <row r="30" spans="1:2" ht="12.75">
      <c r="A30" t="s">
        <v>86</v>
      </c>
      <c r="B30" t="s">
        <v>378</v>
      </c>
    </row>
    <row r="31" spans="1:2" ht="12.75">
      <c r="A31" t="s">
        <v>86</v>
      </c>
      <c r="B31" t="s">
        <v>343</v>
      </c>
    </row>
    <row r="32" spans="1:2" ht="12.75">
      <c r="A32" t="s">
        <v>86</v>
      </c>
      <c r="B32" t="s">
        <v>345</v>
      </c>
    </row>
    <row r="33" spans="1:2" ht="12.75">
      <c r="A33" t="s">
        <v>86</v>
      </c>
      <c r="B33" t="s">
        <v>346</v>
      </c>
    </row>
    <row r="34" spans="1:2" ht="12.75">
      <c r="A34" t="s">
        <v>86</v>
      </c>
      <c r="B34" t="s">
        <v>379</v>
      </c>
    </row>
    <row r="35" spans="1:2" ht="12.75">
      <c r="A35" t="s">
        <v>86</v>
      </c>
      <c r="B35" t="s">
        <v>380</v>
      </c>
    </row>
    <row r="36" spans="1:2" ht="12.75">
      <c r="A36" t="s">
        <v>86</v>
      </c>
      <c r="B36" t="s">
        <v>382</v>
      </c>
    </row>
    <row r="37" spans="1:2" ht="12.75">
      <c r="A37" t="s">
        <v>86</v>
      </c>
      <c r="B37" t="s">
        <v>299</v>
      </c>
    </row>
    <row r="38" spans="1:2" ht="12.75">
      <c r="A38" t="s">
        <v>86</v>
      </c>
      <c r="B38" t="s">
        <v>298</v>
      </c>
    </row>
    <row r="39" spans="1:2" ht="12.75">
      <c r="A39" t="s">
        <v>86</v>
      </c>
      <c r="B39" t="s">
        <v>307</v>
      </c>
    </row>
    <row r="40" spans="1:2" ht="12.75">
      <c r="A40" t="s">
        <v>86</v>
      </c>
      <c r="B40" t="s">
        <v>291</v>
      </c>
    </row>
    <row r="41" spans="1:2" ht="12.75">
      <c r="A41" t="s">
        <v>86</v>
      </c>
      <c r="B41" t="s">
        <v>309</v>
      </c>
    </row>
    <row r="42" spans="1:2" ht="12.75">
      <c r="A42" t="s">
        <v>86</v>
      </c>
      <c r="B42" t="s">
        <v>292</v>
      </c>
    </row>
    <row r="43" spans="1:2" ht="12.75">
      <c r="A43" t="s">
        <v>86</v>
      </c>
      <c r="B43" t="s">
        <v>368</v>
      </c>
    </row>
    <row r="44" spans="1:2" ht="12.75">
      <c r="A44" t="s">
        <v>86</v>
      </c>
      <c r="B44" t="s">
        <v>312</v>
      </c>
    </row>
    <row r="45" spans="1:2" ht="12.75">
      <c r="A45" t="s">
        <v>86</v>
      </c>
      <c r="B45" t="s">
        <v>315</v>
      </c>
    </row>
    <row r="46" spans="1:2" ht="12.75">
      <c r="A46" t="s">
        <v>86</v>
      </c>
      <c r="B46" t="s">
        <v>317</v>
      </c>
    </row>
    <row r="47" spans="1:2" ht="12.75">
      <c r="A47" t="s">
        <v>86</v>
      </c>
      <c r="B47" t="s">
        <v>349</v>
      </c>
    </row>
    <row r="48" spans="1:2" ht="12.75">
      <c r="A48" t="s">
        <v>86</v>
      </c>
      <c r="B48" t="s">
        <v>383</v>
      </c>
    </row>
    <row r="49" spans="1:2" ht="12.75">
      <c r="A49" t="s">
        <v>86</v>
      </c>
      <c r="B49" t="s">
        <v>384</v>
      </c>
    </row>
    <row r="50" spans="1:2" ht="12.75">
      <c r="A50" t="s">
        <v>86</v>
      </c>
      <c r="B50" t="s">
        <v>318</v>
      </c>
    </row>
    <row r="51" spans="1:2" ht="12.75">
      <c r="A51" t="s">
        <v>86</v>
      </c>
      <c r="B51" t="s">
        <v>350</v>
      </c>
    </row>
    <row r="52" spans="1:2" ht="12.75">
      <c r="A52" t="s">
        <v>86</v>
      </c>
      <c r="B52" t="s">
        <v>353</v>
      </c>
    </row>
    <row r="53" spans="1:2" ht="12.75">
      <c r="A53" t="s">
        <v>86</v>
      </c>
      <c r="B53" t="s">
        <v>385</v>
      </c>
    </row>
    <row r="54" spans="1:2" ht="12.75">
      <c r="A54" t="s">
        <v>86</v>
      </c>
      <c r="B54" t="s">
        <v>319</v>
      </c>
    </row>
    <row r="55" spans="1:2" ht="12.75">
      <c r="A55" t="s">
        <v>86</v>
      </c>
      <c r="B55" t="s">
        <v>294</v>
      </c>
    </row>
    <row r="56" spans="1:2" ht="12.75">
      <c r="A56" t="s">
        <v>86</v>
      </c>
      <c r="B56" t="s">
        <v>387</v>
      </c>
    </row>
    <row r="57" spans="1:2" ht="12.75">
      <c r="A57" t="s">
        <v>86</v>
      </c>
      <c r="B57" t="s">
        <v>388</v>
      </c>
    </row>
    <row r="58" spans="1:2" ht="12.75">
      <c r="A58" t="s">
        <v>86</v>
      </c>
      <c r="B58" t="s">
        <v>367</v>
      </c>
    </row>
    <row r="59" spans="1:2" ht="12.75">
      <c r="A59" t="s">
        <v>86</v>
      </c>
      <c r="B59" t="s">
        <v>321</v>
      </c>
    </row>
    <row r="60" spans="1:2" ht="12.75">
      <c r="A60" t="s">
        <v>86</v>
      </c>
      <c r="B60" t="s">
        <v>316</v>
      </c>
    </row>
    <row r="61" spans="1:2" ht="12.75">
      <c r="A61" t="s">
        <v>86</v>
      </c>
      <c r="B61" t="s">
        <v>352</v>
      </c>
    </row>
    <row r="62" spans="1:2" ht="12.75">
      <c r="A62" t="s">
        <v>86</v>
      </c>
      <c r="B62" t="s">
        <v>389</v>
      </c>
    </row>
    <row r="63" spans="1:2" ht="12.75">
      <c r="A63" t="s">
        <v>86</v>
      </c>
      <c r="B63" t="s">
        <v>313</v>
      </c>
    </row>
    <row r="64" spans="1:2" ht="12.75">
      <c r="A64" t="s">
        <v>86</v>
      </c>
      <c r="B64" t="s">
        <v>314</v>
      </c>
    </row>
    <row r="65" spans="1:2" ht="12.75">
      <c r="A65" t="s">
        <v>86</v>
      </c>
      <c r="B65" t="s">
        <v>386</v>
      </c>
    </row>
    <row r="66" spans="1:2" ht="12.75">
      <c r="A66" t="s">
        <v>86</v>
      </c>
      <c r="B66" t="s">
        <v>391</v>
      </c>
    </row>
    <row r="67" spans="1:2" ht="12.75">
      <c r="A67" t="s">
        <v>86</v>
      </c>
      <c r="B67" t="s">
        <v>348</v>
      </c>
    </row>
    <row r="68" spans="1:2" ht="12.75">
      <c r="A68" t="s">
        <v>86</v>
      </c>
      <c r="B68" t="s">
        <v>392</v>
      </c>
    </row>
    <row r="69" spans="1:2" ht="12.75">
      <c r="A69" t="s">
        <v>86</v>
      </c>
      <c r="B69" t="s">
        <v>322</v>
      </c>
    </row>
    <row r="70" spans="1:2" ht="12.75">
      <c r="A70" t="s">
        <v>86</v>
      </c>
      <c r="B70" t="s">
        <v>303</v>
      </c>
    </row>
    <row r="71" spans="1:2" ht="12.75">
      <c r="A71" t="s">
        <v>86</v>
      </c>
      <c r="B71" t="s">
        <v>324</v>
      </c>
    </row>
    <row r="72" spans="1:2" ht="12.75">
      <c r="A72" t="s">
        <v>86</v>
      </c>
      <c r="B72" t="s">
        <v>326</v>
      </c>
    </row>
    <row r="73" spans="1:2" ht="12.75">
      <c r="A73" t="s">
        <v>86</v>
      </c>
      <c r="B73" t="s">
        <v>295</v>
      </c>
    </row>
    <row r="74" spans="1:2" ht="12.75">
      <c r="A74" t="s">
        <v>86</v>
      </c>
      <c r="B74" t="s">
        <v>393</v>
      </c>
    </row>
    <row r="75" spans="1:2" ht="12.75">
      <c r="A75" t="s">
        <v>86</v>
      </c>
      <c r="B75" t="s">
        <v>308</v>
      </c>
    </row>
    <row r="76" spans="1:2" ht="12.75">
      <c r="A76" t="s">
        <v>86</v>
      </c>
      <c r="B76" t="s">
        <v>87</v>
      </c>
    </row>
    <row r="77" spans="1:2" ht="12.75">
      <c r="A77" t="s">
        <v>86</v>
      </c>
      <c r="B77" t="s">
        <v>395</v>
      </c>
    </row>
    <row r="78" spans="1:2" ht="12.75">
      <c r="A78" t="s">
        <v>86</v>
      </c>
      <c r="B78" t="s">
        <v>354</v>
      </c>
    </row>
    <row r="79" spans="1:2" ht="12.75">
      <c r="A79" t="s">
        <v>86</v>
      </c>
      <c r="B79" t="s">
        <v>396</v>
      </c>
    </row>
    <row r="80" spans="1:2" ht="12.75">
      <c r="A80" t="s">
        <v>86</v>
      </c>
      <c r="B80" t="s">
        <v>356</v>
      </c>
    </row>
    <row r="81" spans="1:2" ht="12.75">
      <c r="A81" t="s">
        <v>86</v>
      </c>
      <c r="B81" t="s">
        <v>398</v>
      </c>
    </row>
    <row r="82" spans="1:2" ht="12.75">
      <c r="A82" t="s">
        <v>86</v>
      </c>
      <c r="B82" t="s">
        <v>88</v>
      </c>
    </row>
    <row r="83" spans="1:2" ht="12.75">
      <c r="A83" t="s">
        <v>86</v>
      </c>
      <c r="B83" t="s">
        <v>347</v>
      </c>
    </row>
    <row r="84" spans="1:2" ht="12.75">
      <c r="A84" t="s">
        <v>86</v>
      </c>
      <c r="B84" t="s">
        <v>311</v>
      </c>
    </row>
    <row r="85" spans="1:2" ht="12.75">
      <c r="A85" t="s">
        <v>86</v>
      </c>
      <c r="B85" t="s">
        <v>327</v>
      </c>
    </row>
    <row r="86" spans="1:2" ht="12.75">
      <c r="A86" t="s">
        <v>86</v>
      </c>
      <c r="B86" t="s">
        <v>355</v>
      </c>
    </row>
    <row r="87" spans="1:2" ht="12.75">
      <c r="A87" t="s">
        <v>86</v>
      </c>
      <c r="B87" t="s">
        <v>289</v>
      </c>
    </row>
    <row r="88" spans="1:2" ht="12.75">
      <c r="A88" t="s">
        <v>86</v>
      </c>
      <c r="B88" t="s">
        <v>328</v>
      </c>
    </row>
    <row r="89" spans="1:2" ht="12.75">
      <c r="A89" t="s">
        <v>86</v>
      </c>
      <c r="B89" t="s">
        <v>329</v>
      </c>
    </row>
    <row r="90" spans="1:2" ht="12.75">
      <c r="A90" t="s">
        <v>86</v>
      </c>
      <c r="B90" t="s">
        <v>297</v>
      </c>
    </row>
    <row r="91" spans="1:2" ht="12.75">
      <c r="A91" t="s">
        <v>86</v>
      </c>
      <c r="B91" t="s">
        <v>376</v>
      </c>
    </row>
    <row r="92" spans="1:2" ht="12.75">
      <c r="A92" t="s">
        <v>86</v>
      </c>
      <c r="B92" t="s">
        <v>399</v>
      </c>
    </row>
    <row r="93" spans="1:2" ht="12.75">
      <c r="A93" t="s">
        <v>86</v>
      </c>
      <c r="B93" t="s">
        <v>320</v>
      </c>
    </row>
    <row r="94" spans="1:2" ht="12.75">
      <c r="A94" t="s">
        <v>86</v>
      </c>
      <c r="B94" t="s">
        <v>330</v>
      </c>
    </row>
    <row r="95" spans="1:2" ht="12.75">
      <c r="A95" t="s">
        <v>86</v>
      </c>
      <c r="B95" t="s">
        <v>365</v>
      </c>
    </row>
    <row r="96" spans="1:2" ht="12.75">
      <c r="A96" t="s">
        <v>86</v>
      </c>
      <c r="B96" t="s">
        <v>390</v>
      </c>
    </row>
    <row r="97" spans="1:2" ht="12.75">
      <c r="A97" t="s">
        <v>86</v>
      </c>
      <c r="B97" t="s">
        <v>323</v>
      </c>
    </row>
    <row r="98" spans="1:2" ht="12.75">
      <c r="A98" t="s">
        <v>86</v>
      </c>
      <c r="B98" t="s">
        <v>89</v>
      </c>
    </row>
    <row r="99" spans="1:2" ht="12.75">
      <c r="A99" t="s">
        <v>86</v>
      </c>
      <c r="B99" t="s">
        <v>400</v>
      </c>
    </row>
    <row r="100" spans="1:2" ht="12.75">
      <c r="A100" t="s">
        <v>86</v>
      </c>
      <c r="B100" t="s">
        <v>331</v>
      </c>
    </row>
    <row r="101" spans="1:2" ht="12.75">
      <c r="A101" t="s">
        <v>86</v>
      </c>
      <c r="B101" t="s">
        <v>357</v>
      </c>
    </row>
    <row r="102" spans="1:2" ht="12.75">
      <c r="A102" t="s">
        <v>86</v>
      </c>
      <c r="B102" t="s">
        <v>332</v>
      </c>
    </row>
    <row r="103" spans="1:2" ht="12.75">
      <c r="A103" t="s">
        <v>86</v>
      </c>
      <c r="B103" t="s">
        <v>333</v>
      </c>
    </row>
    <row r="104" spans="1:2" ht="12.75">
      <c r="A104" t="s">
        <v>86</v>
      </c>
      <c r="B104" t="s">
        <v>293</v>
      </c>
    </row>
    <row r="105" spans="1:2" ht="12.75">
      <c r="A105" t="s">
        <v>86</v>
      </c>
      <c r="B105" t="s">
        <v>401</v>
      </c>
    </row>
    <row r="106" spans="1:2" ht="12.75">
      <c r="A106" t="s">
        <v>86</v>
      </c>
      <c r="B106" t="s">
        <v>351</v>
      </c>
    </row>
    <row r="107" spans="1:2" ht="12.75">
      <c r="A107" t="s">
        <v>86</v>
      </c>
      <c r="B107" t="s">
        <v>301</v>
      </c>
    </row>
    <row r="108" spans="1:2" ht="12.75">
      <c r="A108" t="s">
        <v>86</v>
      </c>
      <c r="B108" t="s">
        <v>402</v>
      </c>
    </row>
    <row r="109" spans="1:2" ht="12.75">
      <c r="A109" t="s">
        <v>86</v>
      </c>
      <c r="B109" t="s">
        <v>404</v>
      </c>
    </row>
    <row r="110" spans="1:2" ht="12.75">
      <c r="A110" t="s">
        <v>86</v>
      </c>
      <c r="B110" t="s">
        <v>405</v>
      </c>
    </row>
    <row r="111" spans="1:2" ht="12.75">
      <c r="A111" t="s">
        <v>86</v>
      </c>
      <c r="B111" t="s">
        <v>334</v>
      </c>
    </row>
    <row r="112" spans="1:2" ht="12.75">
      <c r="A112" t="s">
        <v>86</v>
      </c>
      <c r="B112" t="s">
        <v>406</v>
      </c>
    </row>
    <row r="113" spans="1:2" ht="12.75">
      <c r="A113" t="s">
        <v>86</v>
      </c>
      <c r="B113" t="s">
        <v>344</v>
      </c>
    </row>
    <row r="114" spans="1:2" ht="12.75">
      <c r="A114" t="s">
        <v>86</v>
      </c>
      <c r="B114" t="s">
        <v>335</v>
      </c>
    </row>
    <row r="115" spans="1:2" ht="12.75">
      <c r="A115" t="s">
        <v>86</v>
      </c>
      <c r="B115" t="s">
        <v>358</v>
      </c>
    </row>
    <row r="116" spans="1:2" ht="12.75">
      <c r="A116" t="s">
        <v>86</v>
      </c>
      <c r="B116" t="s">
        <v>336</v>
      </c>
    </row>
    <row r="117" spans="1:2" ht="12.75">
      <c r="A117" t="s">
        <v>86</v>
      </c>
      <c r="B117" t="s">
        <v>90</v>
      </c>
    </row>
    <row r="118" spans="1:2" ht="12.75">
      <c r="A118" t="s">
        <v>86</v>
      </c>
      <c r="B118" t="s">
        <v>407</v>
      </c>
    </row>
    <row r="119" spans="1:2" ht="12.75">
      <c r="A119" t="s">
        <v>86</v>
      </c>
      <c r="B119" t="s">
        <v>359</v>
      </c>
    </row>
    <row r="120" spans="1:2" ht="12.75">
      <c r="A120" t="s">
        <v>86</v>
      </c>
      <c r="B120" t="s">
        <v>381</v>
      </c>
    </row>
    <row r="121" spans="1:2" ht="12.75">
      <c r="A121" t="s">
        <v>86</v>
      </c>
      <c r="B121" t="s">
        <v>310</v>
      </c>
    </row>
    <row r="122" spans="1:2" ht="12.75">
      <c r="A122" t="s">
        <v>86</v>
      </c>
      <c r="B122" t="s">
        <v>408</v>
      </c>
    </row>
    <row r="123" spans="1:2" ht="12.75">
      <c r="A123" t="s">
        <v>86</v>
      </c>
      <c r="B123" t="s">
        <v>360</v>
      </c>
    </row>
    <row r="124" spans="1:2" ht="12.75">
      <c r="A124" t="s">
        <v>86</v>
      </c>
      <c r="B124" t="s">
        <v>361</v>
      </c>
    </row>
    <row r="125" spans="1:2" ht="12.75">
      <c r="A125" t="s">
        <v>86</v>
      </c>
      <c r="B125" t="s">
        <v>337</v>
      </c>
    </row>
    <row r="126" spans="1:2" ht="12.75">
      <c r="A126" t="s">
        <v>86</v>
      </c>
      <c r="B126" t="s">
        <v>397</v>
      </c>
    </row>
    <row r="127" spans="1:2" ht="12.75">
      <c r="A127" t="s">
        <v>86</v>
      </c>
      <c r="B127" t="s">
        <v>362</v>
      </c>
    </row>
    <row r="128" spans="1:2" ht="12.75">
      <c r="A128" t="s">
        <v>86</v>
      </c>
      <c r="B128" t="s">
        <v>409</v>
      </c>
    </row>
    <row r="129" spans="1:2" ht="12.75">
      <c r="A129" t="s">
        <v>86</v>
      </c>
      <c r="B129" t="s">
        <v>325</v>
      </c>
    </row>
    <row r="130" spans="1:2" ht="12.75">
      <c r="A130" t="s">
        <v>86</v>
      </c>
      <c r="B130" t="s">
        <v>363</v>
      </c>
    </row>
    <row r="131" spans="1:2" ht="12.75">
      <c r="A131" t="s">
        <v>86</v>
      </c>
      <c r="B131" t="s">
        <v>366</v>
      </c>
    </row>
    <row r="132" spans="1:2" ht="12.75">
      <c r="A132" t="s">
        <v>86</v>
      </c>
      <c r="B132" t="s">
        <v>394</v>
      </c>
    </row>
    <row r="133" spans="1:2" ht="12.75">
      <c r="A133" t="s">
        <v>86</v>
      </c>
      <c r="B133" t="s">
        <v>338</v>
      </c>
    </row>
    <row r="134" spans="1:2" ht="12.75">
      <c r="A134" t="s">
        <v>86</v>
      </c>
      <c r="B134" t="s">
        <v>339</v>
      </c>
    </row>
    <row r="135" spans="1:2" ht="12.75">
      <c r="A135" t="s">
        <v>86</v>
      </c>
      <c r="B135" t="s">
        <v>375</v>
      </c>
    </row>
    <row r="136" spans="1:2" ht="12.75">
      <c r="A136" t="s">
        <v>86</v>
      </c>
      <c r="B136" t="s">
        <v>403</v>
      </c>
    </row>
    <row r="137" spans="1:2" ht="12.75">
      <c r="A137" t="s">
        <v>86</v>
      </c>
      <c r="B137" t="s">
        <v>410</v>
      </c>
    </row>
    <row r="138" spans="1:2" ht="12.75">
      <c r="A138" t="s">
        <v>95</v>
      </c>
      <c r="B138" t="s">
        <v>96</v>
      </c>
    </row>
    <row r="139" spans="1:2" ht="12.75">
      <c r="A139" t="s">
        <v>277</v>
      </c>
      <c r="B139" t="s">
        <v>264</v>
      </c>
    </row>
    <row r="140" spans="1:2" ht="12.75">
      <c r="A140" t="s">
        <v>102</v>
      </c>
      <c r="B140" t="s">
        <v>103</v>
      </c>
    </row>
    <row r="141" spans="1:2" ht="12.75">
      <c r="A141" t="s">
        <v>102</v>
      </c>
      <c r="B141" t="s">
        <v>109</v>
      </c>
    </row>
    <row r="142" spans="1:2" ht="12.75">
      <c r="A142" t="s">
        <v>102</v>
      </c>
      <c r="B142" t="s">
        <v>110</v>
      </c>
    </row>
    <row r="143" spans="1:2" ht="12.75">
      <c r="A143" t="s">
        <v>102</v>
      </c>
      <c r="B143" t="s">
        <v>111</v>
      </c>
    </row>
    <row r="144" spans="1:2" ht="12.75">
      <c r="A144" t="s">
        <v>102</v>
      </c>
      <c r="B144" t="s">
        <v>280</v>
      </c>
    </row>
    <row r="145" spans="1:2" ht="12.75">
      <c r="A145" t="s">
        <v>117</v>
      </c>
      <c r="B145" t="s">
        <v>118</v>
      </c>
    </row>
    <row r="146" spans="1:2" ht="12.75">
      <c r="A146" t="s">
        <v>117</v>
      </c>
      <c r="B146" t="s">
        <v>119</v>
      </c>
    </row>
    <row r="147" spans="1:2" ht="12.75">
      <c r="A147" t="s">
        <v>121</v>
      </c>
      <c r="B147" t="s">
        <v>122</v>
      </c>
    </row>
    <row r="148" spans="1:2" ht="12.75">
      <c r="A148" t="s">
        <v>127</v>
      </c>
      <c r="B148" t="s">
        <v>128</v>
      </c>
    </row>
    <row r="149" spans="1:2" ht="12.75">
      <c r="A149" t="s">
        <v>127</v>
      </c>
      <c r="B149" t="s">
        <v>129</v>
      </c>
    </row>
    <row r="150" spans="1:2" ht="12.75">
      <c r="A150" t="s">
        <v>127</v>
      </c>
      <c r="B150" t="s">
        <v>130</v>
      </c>
    </row>
    <row r="151" spans="1:2" ht="12.75">
      <c r="A151" t="s">
        <v>185</v>
      </c>
      <c r="B151" t="s">
        <v>186</v>
      </c>
    </row>
    <row r="152" spans="1:2" ht="12.75">
      <c r="A152" t="s">
        <v>193</v>
      </c>
      <c r="B152" t="s">
        <v>194</v>
      </c>
    </row>
    <row r="153" spans="1:2" ht="12.75">
      <c r="A153" t="s">
        <v>193</v>
      </c>
      <c r="B153" t="s">
        <v>195</v>
      </c>
    </row>
    <row r="154" spans="1:2" ht="12.75">
      <c r="A154" t="s">
        <v>193</v>
      </c>
      <c r="B154" t="s">
        <v>196</v>
      </c>
    </row>
    <row r="155" spans="1:2" ht="12.75">
      <c r="A155" t="s">
        <v>193</v>
      </c>
      <c r="B155" t="s">
        <v>197</v>
      </c>
    </row>
    <row r="156" spans="1:2" ht="12.75">
      <c r="A156" t="s">
        <v>200</v>
      </c>
      <c r="B156" t="s">
        <v>201</v>
      </c>
    </row>
    <row r="157" spans="1:2" ht="12.75">
      <c r="A157" t="s">
        <v>208</v>
      </c>
      <c r="B157" t="s">
        <v>202</v>
      </c>
    </row>
    <row r="158" spans="1:2" ht="12.75">
      <c r="A158" t="s">
        <v>208</v>
      </c>
      <c r="B158" t="s">
        <v>203</v>
      </c>
    </row>
    <row r="159" spans="1:2" ht="12.75">
      <c r="A159" t="s">
        <v>208</v>
      </c>
      <c r="B159" t="s">
        <v>209</v>
      </c>
    </row>
    <row r="160" spans="1:2" ht="12.75">
      <c r="A160" t="s">
        <v>206</v>
      </c>
      <c r="B160" t="s">
        <v>207</v>
      </c>
    </row>
    <row r="161" spans="1:2" ht="12.75">
      <c r="A161" t="s">
        <v>206</v>
      </c>
      <c r="B161" t="s">
        <v>212</v>
      </c>
    </row>
    <row r="162" spans="1:2" ht="12.75">
      <c r="A162" t="s">
        <v>214</v>
      </c>
      <c r="B162" t="s">
        <v>215</v>
      </c>
    </row>
    <row r="163" spans="1:2" ht="12.75">
      <c r="A163" t="s">
        <v>221</v>
      </c>
      <c r="B163" t="s">
        <v>222</v>
      </c>
    </row>
    <row r="164" spans="1:2" ht="12.75">
      <c r="A164" t="s">
        <v>221</v>
      </c>
      <c r="B164" t="s">
        <v>243</v>
      </c>
    </row>
    <row r="165" spans="1:2" ht="12.75">
      <c r="A165" t="s">
        <v>221</v>
      </c>
      <c r="B165" t="s">
        <v>223</v>
      </c>
    </row>
    <row r="166" spans="1:2" ht="12.75">
      <c r="A166" t="s">
        <v>221</v>
      </c>
      <c r="B166" t="s">
        <v>244</v>
      </c>
    </row>
    <row r="167" spans="1:2" ht="12.75">
      <c r="A167" t="s">
        <v>225</v>
      </c>
      <c r="B167" t="s">
        <v>227</v>
      </c>
    </row>
    <row r="168" spans="1:2" ht="12.75">
      <c r="A168" t="s">
        <v>225</v>
      </c>
      <c r="B168" t="s">
        <v>226</v>
      </c>
    </row>
    <row r="169" spans="1:2" ht="12.75">
      <c r="A169" t="s">
        <v>237</v>
      </c>
      <c r="B169" t="s">
        <v>248</v>
      </c>
    </row>
    <row r="170" spans="1:2" ht="12.75">
      <c r="A170" t="s">
        <v>237</v>
      </c>
      <c r="B170" t="s">
        <v>249</v>
      </c>
    </row>
    <row r="171" spans="1:2" ht="12.75">
      <c r="A171" t="s">
        <v>270</v>
      </c>
      <c r="B171" t="s">
        <v>259</v>
      </c>
    </row>
    <row r="172" spans="1:2" ht="12.75">
      <c r="A172" t="s">
        <v>270</v>
      </c>
      <c r="B172" t="s">
        <v>260</v>
      </c>
    </row>
    <row r="173" spans="1:2" ht="12.75">
      <c r="A173" t="s">
        <v>270</v>
      </c>
      <c r="B173" t="s">
        <v>261</v>
      </c>
    </row>
    <row r="174" spans="1:2" ht="12.75">
      <c r="A174" t="s">
        <v>270</v>
      </c>
      <c r="B174" t="s">
        <v>262</v>
      </c>
    </row>
    <row r="175" spans="1:2" ht="12.75">
      <c r="A175" t="s">
        <v>270</v>
      </c>
      <c r="B175" t="s">
        <v>271</v>
      </c>
    </row>
    <row r="176" spans="1:2" ht="12.75">
      <c r="A176" t="s">
        <v>270</v>
      </c>
      <c r="B176" t="s">
        <v>263</v>
      </c>
    </row>
    <row r="177" spans="1:2" ht="12.75">
      <c r="A177" t="s">
        <v>270</v>
      </c>
      <c r="B177" t="s">
        <v>272</v>
      </c>
    </row>
    <row r="178" spans="1:2" ht="12.75">
      <c r="A178" t="s">
        <v>270</v>
      </c>
      <c r="B178" t="s">
        <v>273</v>
      </c>
    </row>
    <row r="179" spans="1:2" ht="12.75">
      <c r="A179" t="s">
        <v>270</v>
      </c>
      <c r="B179" t="s">
        <v>274</v>
      </c>
    </row>
    <row r="180" spans="1:2" ht="12.75">
      <c r="A180" t="s">
        <v>270</v>
      </c>
      <c r="B180" t="s">
        <v>411</v>
      </c>
    </row>
    <row r="181" spans="1:2" ht="12.75">
      <c r="A181" t="s">
        <v>270</v>
      </c>
      <c r="B181" t="s">
        <v>275</v>
      </c>
    </row>
    <row r="182" spans="1:2" ht="12.75">
      <c r="A182" t="s">
        <v>269</v>
      </c>
      <c r="B182" t="s">
        <v>259</v>
      </c>
    </row>
    <row r="183" spans="1:2" ht="12.75">
      <c r="A183" t="s">
        <v>269</v>
      </c>
      <c r="B183" t="s">
        <v>260</v>
      </c>
    </row>
    <row r="184" spans="1:2" ht="12.75">
      <c r="A184" t="s">
        <v>269</v>
      </c>
      <c r="B184" t="s">
        <v>261</v>
      </c>
    </row>
    <row r="185" spans="1:2" ht="12.75">
      <c r="A185" t="s">
        <v>269</v>
      </c>
      <c r="B185" t="s">
        <v>262</v>
      </c>
    </row>
    <row r="186" spans="1:2" ht="12.75">
      <c r="A186" t="s">
        <v>269</v>
      </c>
      <c r="B186" t="s">
        <v>271</v>
      </c>
    </row>
    <row r="187" spans="1:2" ht="12.75">
      <c r="A187" t="s">
        <v>269</v>
      </c>
      <c r="B187" t="s">
        <v>263</v>
      </c>
    </row>
    <row r="188" spans="1:2" ht="12.75">
      <c r="A188" t="s">
        <v>269</v>
      </c>
      <c r="B188" t="s">
        <v>272</v>
      </c>
    </row>
    <row r="189" spans="1:2" ht="12.75">
      <c r="A189" t="s">
        <v>269</v>
      </c>
      <c r="B189" t="s">
        <v>273</v>
      </c>
    </row>
    <row r="190" spans="1:2" ht="12.75">
      <c r="A190" t="s">
        <v>269</v>
      </c>
      <c r="B190" t="s">
        <v>274</v>
      </c>
    </row>
    <row r="191" spans="1:2" ht="12.75">
      <c r="A191" t="s">
        <v>269</v>
      </c>
      <c r="B191" t="s">
        <v>411</v>
      </c>
    </row>
    <row r="192" spans="1:2" ht="12.75">
      <c r="A192" t="s">
        <v>269</v>
      </c>
      <c r="B192" t="s">
        <v>275</v>
      </c>
    </row>
    <row r="193" spans="1:2" ht="12.75">
      <c r="A193" t="s">
        <v>276</v>
      </c>
      <c r="B193" t="s">
        <v>264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87"/>
  <sheetViews>
    <sheetView zoomScalePageLayoutView="0" workbookViewId="0" topLeftCell="A1">
      <selection activeCell="AK10" sqref="AK10:AL17"/>
    </sheetView>
  </sheetViews>
  <sheetFormatPr defaultColWidth="11.421875" defaultRowHeight="12.75"/>
  <cols>
    <col min="3" max="3" width="48.7109375" style="0" bestFit="1" customWidth="1"/>
    <col min="6" max="7" width="3.00390625" style="0" bestFit="1" customWidth="1"/>
    <col min="8" max="8" width="4.00390625" style="0" bestFit="1" customWidth="1"/>
  </cols>
  <sheetData>
    <row r="1" spans="1:59" ht="12.75">
      <c r="A1" t="s">
        <v>26</v>
      </c>
      <c r="E1" s="5" t="s">
        <v>40</v>
      </c>
      <c r="F1" s="5">
        <v>30</v>
      </c>
      <c r="G1" s="5">
        <v>20</v>
      </c>
      <c r="H1" s="5">
        <v>95</v>
      </c>
      <c r="K1" s="5" t="s">
        <v>51</v>
      </c>
      <c r="L1" s="5" t="s">
        <v>52</v>
      </c>
      <c r="M1" s="5">
        <v>51</v>
      </c>
      <c r="N1" s="5">
        <v>34</v>
      </c>
      <c r="O1" s="5">
        <v>158</v>
      </c>
      <c r="Q1" t="s">
        <v>51</v>
      </c>
      <c r="R1">
        <f aca="true" t="shared" si="0" ref="R1:R22">MATCH(Q1,Stadt2,0)-1</f>
        <v>0</v>
      </c>
      <c r="S1">
        <f aca="true" t="shared" si="1" ref="S1:S22">COUNTIF(Stadt2,Q1)</f>
        <v>3</v>
      </c>
      <c r="T1">
        <f>SUM($S$1:S1)</f>
        <v>3</v>
      </c>
      <c r="W1" t="s">
        <v>40</v>
      </c>
      <c r="X1" t="s">
        <v>40</v>
      </c>
      <c r="Y1">
        <f aca="true" t="shared" si="2" ref="Y1:Y32">VLOOKUP($X1,Pausch1,2,FALSE)</f>
        <v>30</v>
      </c>
      <c r="Z1">
        <f aca="true" t="shared" si="3" ref="Z1:Z32">VLOOKUP($X1,Pausch1,3,FALSE)</f>
        <v>20</v>
      </c>
      <c r="AA1">
        <f aca="true" t="shared" si="4" ref="AA1:AA32">VLOOKUP($X1,Pausch1,4,FALSE)</f>
        <v>95</v>
      </c>
      <c r="AC1" t="s">
        <v>285</v>
      </c>
      <c r="AE1" t="s">
        <v>286</v>
      </c>
      <c r="AG1" t="s">
        <v>283</v>
      </c>
      <c r="AH1" t="s">
        <v>412</v>
      </c>
      <c r="AI1" t="s">
        <v>287</v>
      </c>
      <c r="AL1" t="s">
        <v>51</v>
      </c>
      <c r="AM1" t="s">
        <v>61</v>
      </c>
      <c r="AN1" t="s">
        <v>67</v>
      </c>
      <c r="AO1" t="s">
        <v>86</v>
      </c>
      <c r="AP1" t="s">
        <v>95</v>
      </c>
      <c r="AQ1" t="s">
        <v>277</v>
      </c>
      <c r="AR1" t="s">
        <v>102</v>
      </c>
      <c r="AS1" t="s">
        <v>117</v>
      </c>
      <c r="AT1" t="s">
        <v>121</v>
      </c>
      <c r="AU1" t="s">
        <v>127</v>
      </c>
      <c r="AV1" t="s">
        <v>185</v>
      </c>
      <c r="AW1" t="s">
        <v>193</v>
      </c>
      <c r="AX1" t="s">
        <v>200</v>
      </c>
      <c r="AY1" t="s">
        <v>208</v>
      </c>
      <c r="AZ1" t="s">
        <v>206</v>
      </c>
      <c r="BA1" t="s">
        <v>214</v>
      </c>
      <c r="BB1" t="s">
        <v>221</v>
      </c>
      <c r="BC1" t="s">
        <v>225</v>
      </c>
      <c r="BD1" t="s">
        <v>237</v>
      </c>
      <c r="BE1" t="s">
        <v>270</v>
      </c>
      <c r="BF1" t="s">
        <v>269</v>
      </c>
      <c r="BG1" t="s">
        <v>276</v>
      </c>
    </row>
    <row r="2" spans="1:59" ht="12.75">
      <c r="A2">
        <v>28</v>
      </c>
      <c r="B2">
        <v>14</v>
      </c>
      <c r="C2" t="s">
        <v>26</v>
      </c>
      <c r="E2" s="5" t="s">
        <v>41</v>
      </c>
      <c r="F2" s="5">
        <v>41</v>
      </c>
      <c r="G2" s="5">
        <v>28</v>
      </c>
      <c r="H2" s="5">
        <v>125</v>
      </c>
      <c r="K2" s="5" t="s">
        <v>51</v>
      </c>
      <c r="L2" s="5" t="s">
        <v>70</v>
      </c>
      <c r="M2" s="5">
        <v>51</v>
      </c>
      <c r="N2" s="5">
        <v>34</v>
      </c>
      <c r="O2" s="5">
        <v>158</v>
      </c>
      <c r="Q2" t="s">
        <v>61</v>
      </c>
      <c r="R2">
        <f t="shared" si="0"/>
        <v>3</v>
      </c>
      <c r="S2">
        <f t="shared" si="1"/>
        <v>4</v>
      </c>
      <c r="T2">
        <f>SUM($S$1:S2)</f>
        <v>7</v>
      </c>
      <c r="W2" t="s">
        <v>41</v>
      </c>
      <c r="X2" t="s">
        <v>41</v>
      </c>
      <c r="Y2">
        <f t="shared" si="2"/>
        <v>41</v>
      </c>
      <c r="Z2">
        <f t="shared" si="3"/>
        <v>28</v>
      </c>
      <c r="AA2">
        <f t="shared" si="4"/>
        <v>125</v>
      </c>
      <c r="AC2" t="s">
        <v>51</v>
      </c>
      <c r="AD2" t="s">
        <v>51</v>
      </c>
      <c r="AE2" t="s">
        <v>52</v>
      </c>
      <c r="AF2" t="s">
        <v>52</v>
      </c>
      <c r="AG2">
        <f aca="true" ca="1" t="shared" si="5" ref="AG2:AG65">VLOOKUP($AF2,OFFSET($L$1,VLOOKUP($AD2,Land2,2,FALSE),0,VLOOKUP($AD2,Land2,3,FALSE),4),2,FALSE)</f>
        <v>51</v>
      </c>
      <c r="AH2">
        <f aca="true" ca="1" t="shared" si="6" ref="AH2:AH65">VLOOKUP($AF2,OFFSET($L$1,VLOOKUP($AD2,Land2,2,FALSE),0,VLOOKUP($AD2,Land2,3,FALSE),4),3,FALSE)</f>
        <v>34</v>
      </c>
      <c r="AI2">
        <f aca="true" ca="1" t="shared" si="7" ref="AI2:AI65">VLOOKUP($AF2,OFFSET($L$1,VLOOKUP($AD2,Land2,2,FALSE),0,VLOOKUP($AD2,Land2,3,FALSE),4),4,FALSE)</f>
        <v>158</v>
      </c>
      <c r="AL2" t="s">
        <v>52</v>
      </c>
      <c r="AM2" t="s">
        <v>62</v>
      </c>
      <c r="AN2" t="s">
        <v>68</v>
      </c>
      <c r="AO2" s="11" t="s">
        <v>364</v>
      </c>
      <c r="AP2" s="11" t="s">
        <v>96</v>
      </c>
      <c r="AQ2" s="11" t="s">
        <v>264</v>
      </c>
      <c r="AR2" t="s">
        <v>103</v>
      </c>
      <c r="AS2" t="s">
        <v>118</v>
      </c>
      <c r="AT2" t="s">
        <v>122</v>
      </c>
      <c r="AU2" t="s">
        <v>128</v>
      </c>
      <c r="AV2" t="s">
        <v>186</v>
      </c>
      <c r="AW2" t="s">
        <v>194</v>
      </c>
      <c r="AX2" t="s">
        <v>201</v>
      </c>
      <c r="AY2" t="s">
        <v>202</v>
      </c>
      <c r="AZ2" t="s">
        <v>207</v>
      </c>
      <c r="BA2" t="s">
        <v>215</v>
      </c>
      <c r="BB2" t="s">
        <v>222</v>
      </c>
      <c r="BC2" t="s">
        <v>226</v>
      </c>
      <c r="BD2" t="s">
        <v>248</v>
      </c>
      <c r="BE2" t="s">
        <v>259</v>
      </c>
      <c r="BF2" t="s">
        <v>259</v>
      </c>
      <c r="BG2" t="s">
        <v>264</v>
      </c>
    </row>
    <row r="3" spans="3:58" ht="12.75">
      <c r="C3" t="s">
        <v>40</v>
      </c>
      <c r="E3" s="5" t="s">
        <v>44</v>
      </c>
      <c r="F3" s="5">
        <v>27</v>
      </c>
      <c r="G3" s="5">
        <v>18</v>
      </c>
      <c r="H3" s="5">
        <v>112</v>
      </c>
      <c r="K3" s="5" t="s">
        <v>51</v>
      </c>
      <c r="L3" s="5" t="s">
        <v>53</v>
      </c>
      <c r="M3" s="5">
        <v>68</v>
      </c>
      <c r="N3" s="5">
        <v>45</v>
      </c>
      <c r="O3" s="5">
        <v>184</v>
      </c>
      <c r="Q3" t="s">
        <v>67</v>
      </c>
      <c r="R3">
        <f t="shared" si="0"/>
        <v>7</v>
      </c>
      <c r="S3">
        <f t="shared" si="1"/>
        <v>6</v>
      </c>
      <c r="T3">
        <f>SUM($S$1:S3)</f>
        <v>13</v>
      </c>
      <c r="W3" t="s">
        <v>44</v>
      </c>
      <c r="X3" t="s">
        <v>44</v>
      </c>
      <c r="Y3">
        <f t="shared" si="2"/>
        <v>27</v>
      </c>
      <c r="Z3">
        <f t="shared" si="3"/>
        <v>18</v>
      </c>
      <c r="AA3">
        <f t="shared" si="4"/>
        <v>112</v>
      </c>
      <c r="AC3" t="s">
        <v>51</v>
      </c>
      <c r="AD3" t="s">
        <v>51</v>
      </c>
      <c r="AE3" t="s">
        <v>70</v>
      </c>
      <c r="AF3" t="s">
        <v>70</v>
      </c>
      <c r="AG3">
        <f ca="1" t="shared" si="5"/>
        <v>51</v>
      </c>
      <c r="AH3">
        <f ca="1" t="shared" si="6"/>
        <v>34</v>
      </c>
      <c r="AI3">
        <f ca="1" t="shared" si="7"/>
        <v>158</v>
      </c>
      <c r="AL3" t="s">
        <v>53</v>
      </c>
      <c r="AM3" t="s">
        <v>72</v>
      </c>
      <c r="AN3" t="s">
        <v>69</v>
      </c>
      <c r="AO3" s="11" t="s">
        <v>369</v>
      </c>
      <c r="AR3" t="s">
        <v>109</v>
      </c>
      <c r="AS3" t="s">
        <v>119</v>
      </c>
      <c r="AU3" t="s">
        <v>129</v>
      </c>
      <c r="AW3" t="s">
        <v>195</v>
      </c>
      <c r="AY3" t="s">
        <v>203</v>
      </c>
      <c r="AZ3" t="s">
        <v>212</v>
      </c>
      <c r="BB3" t="s">
        <v>243</v>
      </c>
      <c r="BC3" t="s">
        <v>227</v>
      </c>
      <c r="BD3" t="s">
        <v>249</v>
      </c>
      <c r="BE3" t="s">
        <v>260</v>
      </c>
      <c r="BF3" t="s">
        <v>260</v>
      </c>
    </row>
    <row r="4" spans="3:58" ht="12.75">
      <c r="C4" t="s">
        <v>41</v>
      </c>
      <c r="E4" s="5" t="s">
        <v>45</v>
      </c>
      <c r="F4" s="5">
        <v>51</v>
      </c>
      <c r="G4" s="5">
        <v>34</v>
      </c>
      <c r="H4" s="5">
        <v>173</v>
      </c>
      <c r="K4" s="5" t="s">
        <v>61</v>
      </c>
      <c r="L4" s="5" t="s">
        <v>62</v>
      </c>
      <c r="M4" s="5">
        <v>57</v>
      </c>
      <c r="N4" s="5">
        <v>38</v>
      </c>
      <c r="O4" s="5">
        <v>127</v>
      </c>
      <c r="Q4" t="s">
        <v>86</v>
      </c>
      <c r="R4">
        <f t="shared" si="0"/>
        <v>13</v>
      </c>
      <c r="S4">
        <f t="shared" si="1"/>
        <v>8</v>
      </c>
      <c r="T4">
        <f>SUM($S$1:S4)</f>
        <v>21</v>
      </c>
      <c r="W4" t="s">
        <v>45</v>
      </c>
      <c r="X4" t="s">
        <v>45</v>
      </c>
      <c r="Y4">
        <f t="shared" si="2"/>
        <v>51</v>
      </c>
      <c r="Z4">
        <f t="shared" si="3"/>
        <v>34</v>
      </c>
      <c r="AA4">
        <f t="shared" si="4"/>
        <v>173</v>
      </c>
      <c r="AC4" t="s">
        <v>51</v>
      </c>
      <c r="AD4" t="s">
        <v>51</v>
      </c>
      <c r="AE4" t="s">
        <v>53</v>
      </c>
      <c r="AF4" t="s">
        <v>53</v>
      </c>
      <c r="AG4">
        <f ca="1" t="shared" si="5"/>
        <v>68</v>
      </c>
      <c r="AH4">
        <f ca="1" t="shared" si="6"/>
        <v>45</v>
      </c>
      <c r="AI4">
        <f ca="1" t="shared" si="7"/>
        <v>184</v>
      </c>
      <c r="AM4" t="s">
        <v>73</v>
      </c>
      <c r="AN4" t="s">
        <v>76</v>
      </c>
      <c r="AO4" s="11" t="s">
        <v>296</v>
      </c>
      <c r="AR4" t="s">
        <v>110</v>
      </c>
      <c r="AU4" t="s">
        <v>130</v>
      </c>
      <c r="AW4" t="s">
        <v>196</v>
      </c>
      <c r="AY4" t="s">
        <v>209</v>
      </c>
      <c r="BB4" t="s">
        <v>223</v>
      </c>
      <c r="BE4" t="s">
        <v>261</v>
      </c>
      <c r="BF4" t="s">
        <v>261</v>
      </c>
    </row>
    <row r="5" spans="3:58" ht="12.75">
      <c r="C5" t="s">
        <v>44</v>
      </c>
      <c r="E5" s="5" t="s">
        <v>46</v>
      </c>
      <c r="F5" s="5">
        <v>41</v>
      </c>
      <c r="G5" s="5">
        <v>28</v>
      </c>
      <c r="H5" s="5">
        <v>91</v>
      </c>
      <c r="K5" s="5" t="s">
        <v>61</v>
      </c>
      <c r="L5" s="5" t="s">
        <v>70</v>
      </c>
      <c r="M5" s="5">
        <v>51</v>
      </c>
      <c r="N5" s="5">
        <v>34</v>
      </c>
      <c r="O5" s="5">
        <v>84</v>
      </c>
      <c r="Q5" t="s">
        <v>95</v>
      </c>
      <c r="R5">
        <f t="shared" si="0"/>
        <v>21</v>
      </c>
      <c r="S5">
        <f t="shared" si="1"/>
        <v>2</v>
      </c>
      <c r="T5">
        <f>SUM($S$1:S5)</f>
        <v>23</v>
      </c>
      <c r="W5" t="s">
        <v>46</v>
      </c>
      <c r="X5" t="s">
        <v>46</v>
      </c>
      <c r="Y5">
        <f t="shared" si="2"/>
        <v>41</v>
      </c>
      <c r="Z5">
        <f t="shared" si="3"/>
        <v>28</v>
      </c>
      <c r="AA5">
        <f t="shared" si="4"/>
        <v>91</v>
      </c>
      <c r="AC5" t="s">
        <v>61</v>
      </c>
      <c r="AD5" t="s">
        <v>61</v>
      </c>
      <c r="AE5" t="s">
        <v>62</v>
      </c>
      <c r="AF5" t="s">
        <v>62</v>
      </c>
      <c r="AG5">
        <f ca="1" t="shared" si="5"/>
        <v>57</v>
      </c>
      <c r="AH5">
        <f ca="1" t="shared" si="6"/>
        <v>38</v>
      </c>
      <c r="AI5">
        <f ca="1" t="shared" si="7"/>
        <v>127</v>
      </c>
      <c r="AN5" t="s">
        <v>77</v>
      </c>
      <c r="AO5" s="11" t="s">
        <v>370</v>
      </c>
      <c r="AR5" t="s">
        <v>111</v>
      </c>
      <c r="AW5" t="s">
        <v>197</v>
      </c>
      <c r="BB5" t="s">
        <v>244</v>
      </c>
      <c r="BE5" t="s">
        <v>262</v>
      </c>
      <c r="BF5" t="s">
        <v>262</v>
      </c>
    </row>
    <row r="6" spans="1:58" ht="12.75">
      <c r="A6">
        <f ca="1">SUM(OFFSET(Pauschalen!$C$1,0,0,COUNTA(Pauschalen!$C:$C),1))</f>
        <v>0</v>
      </c>
      <c r="C6" t="s">
        <v>45</v>
      </c>
      <c r="E6" s="5" t="s">
        <v>47</v>
      </c>
      <c r="F6" s="5">
        <v>52</v>
      </c>
      <c r="G6" s="5">
        <v>35</v>
      </c>
      <c r="H6" s="5">
        <v>299</v>
      </c>
      <c r="K6" s="5" t="s">
        <v>61</v>
      </c>
      <c r="L6" s="5" t="s">
        <v>72</v>
      </c>
      <c r="M6" s="5">
        <v>57</v>
      </c>
      <c r="N6" s="5">
        <v>38</v>
      </c>
      <c r="O6" s="5">
        <v>145</v>
      </c>
      <c r="Q6" t="s">
        <v>277</v>
      </c>
      <c r="R6">
        <f t="shared" si="0"/>
        <v>23</v>
      </c>
      <c r="S6">
        <f t="shared" si="1"/>
        <v>2</v>
      </c>
      <c r="T6">
        <f>SUM($S$1:S6)</f>
        <v>25</v>
      </c>
      <c r="W6" t="s">
        <v>47</v>
      </c>
      <c r="X6" t="s">
        <v>47</v>
      </c>
      <c r="Y6">
        <f t="shared" si="2"/>
        <v>52</v>
      </c>
      <c r="Z6">
        <f t="shared" si="3"/>
        <v>35</v>
      </c>
      <c r="AA6">
        <f t="shared" si="4"/>
        <v>299</v>
      </c>
      <c r="AC6" t="s">
        <v>61</v>
      </c>
      <c r="AD6" t="s">
        <v>61</v>
      </c>
      <c r="AE6" t="s">
        <v>70</v>
      </c>
      <c r="AF6" t="s">
        <v>70</v>
      </c>
      <c r="AG6">
        <f ca="1" t="shared" si="5"/>
        <v>51</v>
      </c>
      <c r="AH6">
        <f ca="1" t="shared" si="6"/>
        <v>34</v>
      </c>
      <c r="AI6">
        <f ca="1" t="shared" si="7"/>
        <v>84</v>
      </c>
      <c r="AN6" t="s">
        <v>78</v>
      </c>
      <c r="AO6" s="11" t="s">
        <v>290</v>
      </c>
      <c r="AR6" t="s">
        <v>280</v>
      </c>
      <c r="BE6" t="s">
        <v>271</v>
      </c>
      <c r="BF6" t="s">
        <v>271</v>
      </c>
    </row>
    <row r="7" spans="1:58" ht="12.75">
      <c r="A7">
        <f>COUNTA(Laenderliste)</f>
        <v>178</v>
      </c>
      <c r="C7" t="s">
        <v>46</v>
      </c>
      <c r="E7" s="5" t="s">
        <v>43</v>
      </c>
      <c r="F7" s="5">
        <v>36</v>
      </c>
      <c r="G7" s="5">
        <v>24</v>
      </c>
      <c r="H7" s="5">
        <v>166</v>
      </c>
      <c r="K7" s="5" t="s">
        <v>61</v>
      </c>
      <c r="L7" s="5" t="s">
        <v>73</v>
      </c>
      <c r="M7" s="5">
        <v>53</v>
      </c>
      <c r="N7" s="5">
        <v>36</v>
      </c>
      <c r="O7" s="5">
        <v>132</v>
      </c>
      <c r="Q7" t="s">
        <v>102</v>
      </c>
      <c r="R7">
        <f t="shared" si="0"/>
        <v>25</v>
      </c>
      <c r="S7">
        <f t="shared" si="1"/>
        <v>6</v>
      </c>
      <c r="T7">
        <f>SUM($S$1:S7)</f>
        <v>31</v>
      </c>
      <c r="W7" t="s">
        <v>43</v>
      </c>
      <c r="X7" t="s">
        <v>43</v>
      </c>
      <c r="Y7">
        <f t="shared" si="2"/>
        <v>36</v>
      </c>
      <c r="Z7">
        <f t="shared" si="3"/>
        <v>24</v>
      </c>
      <c r="AA7">
        <f t="shared" si="4"/>
        <v>166</v>
      </c>
      <c r="AC7" t="s">
        <v>61</v>
      </c>
      <c r="AD7" t="s">
        <v>61</v>
      </c>
      <c r="AE7" t="s">
        <v>72</v>
      </c>
      <c r="AF7" t="s">
        <v>72</v>
      </c>
      <c r="AG7">
        <f ca="1" t="shared" si="5"/>
        <v>57</v>
      </c>
      <c r="AH7">
        <f ca="1" t="shared" si="6"/>
        <v>38</v>
      </c>
      <c r="AI7">
        <f ca="1" t="shared" si="7"/>
        <v>145</v>
      </c>
      <c r="AO7" s="11" t="s">
        <v>300</v>
      </c>
      <c r="BE7" t="s">
        <v>263</v>
      </c>
      <c r="BF7" t="s">
        <v>263</v>
      </c>
    </row>
    <row r="8" spans="3:58" ht="12.75">
      <c r="C8" t="s">
        <v>47</v>
      </c>
      <c r="E8" s="5" t="s">
        <v>48</v>
      </c>
      <c r="F8" s="5">
        <v>35</v>
      </c>
      <c r="G8" s="5">
        <v>24</v>
      </c>
      <c r="H8" s="5">
        <v>113</v>
      </c>
      <c r="K8" s="5" t="s">
        <v>67</v>
      </c>
      <c r="L8" s="5" t="s">
        <v>68</v>
      </c>
      <c r="M8" s="5">
        <v>41</v>
      </c>
      <c r="N8" s="5">
        <v>28</v>
      </c>
      <c r="O8" s="5">
        <v>131</v>
      </c>
      <c r="Q8" t="s">
        <v>117</v>
      </c>
      <c r="R8">
        <f t="shared" si="0"/>
        <v>31</v>
      </c>
      <c r="S8">
        <f t="shared" si="1"/>
        <v>3</v>
      </c>
      <c r="T8">
        <f>SUM($S$1:S8)</f>
        <v>34</v>
      </c>
      <c r="W8" t="s">
        <v>48</v>
      </c>
      <c r="X8" t="s">
        <v>48</v>
      </c>
      <c r="Y8">
        <f t="shared" si="2"/>
        <v>35</v>
      </c>
      <c r="Z8">
        <f t="shared" si="3"/>
        <v>24</v>
      </c>
      <c r="AA8">
        <f t="shared" si="4"/>
        <v>113</v>
      </c>
      <c r="AC8" t="s">
        <v>61</v>
      </c>
      <c r="AD8" t="s">
        <v>61</v>
      </c>
      <c r="AE8" t="s">
        <v>73</v>
      </c>
      <c r="AF8" t="s">
        <v>73</v>
      </c>
      <c r="AG8">
        <f ca="1" t="shared" si="5"/>
        <v>53</v>
      </c>
      <c r="AH8">
        <f ca="1" t="shared" si="6"/>
        <v>36</v>
      </c>
      <c r="AI8">
        <f ca="1" t="shared" si="7"/>
        <v>132</v>
      </c>
      <c r="AO8" s="11" t="s">
        <v>302</v>
      </c>
      <c r="BE8" t="s">
        <v>272</v>
      </c>
      <c r="BF8" t="s">
        <v>272</v>
      </c>
    </row>
    <row r="9" spans="3:58" ht="12.75">
      <c r="C9" t="s">
        <v>43</v>
      </c>
      <c r="E9" s="5" t="s">
        <v>49</v>
      </c>
      <c r="F9" s="5">
        <v>24</v>
      </c>
      <c r="G9" s="5">
        <v>16</v>
      </c>
      <c r="H9" s="5">
        <v>59</v>
      </c>
      <c r="K9" s="5" t="s">
        <v>67</v>
      </c>
      <c r="L9" s="5" t="s">
        <v>69</v>
      </c>
      <c r="M9" s="5">
        <v>74</v>
      </c>
      <c r="N9" s="5">
        <v>49</v>
      </c>
      <c r="O9" s="5">
        <v>145</v>
      </c>
      <c r="Q9" t="s">
        <v>121</v>
      </c>
      <c r="R9">
        <f t="shared" si="0"/>
        <v>34</v>
      </c>
      <c r="S9">
        <f t="shared" si="1"/>
        <v>2</v>
      </c>
      <c r="T9">
        <f>SUM($S$1:S9)</f>
        <v>36</v>
      </c>
      <c r="W9" t="s">
        <v>49</v>
      </c>
      <c r="X9" t="s">
        <v>49</v>
      </c>
      <c r="Y9">
        <f t="shared" si="2"/>
        <v>24</v>
      </c>
      <c r="Z9">
        <f t="shared" si="3"/>
        <v>16</v>
      </c>
      <c r="AA9">
        <f t="shared" si="4"/>
        <v>59</v>
      </c>
      <c r="AC9" t="s">
        <v>67</v>
      </c>
      <c r="AD9" t="s">
        <v>67</v>
      </c>
      <c r="AE9" t="s">
        <v>68</v>
      </c>
      <c r="AF9" t="s">
        <v>68</v>
      </c>
      <c r="AG9">
        <f ca="1" t="shared" si="5"/>
        <v>41</v>
      </c>
      <c r="AH9">
        <f ca="1" t="shared" si="6"/>
        <v>28</v>
      </c>
      <c r="AI9">
        <f ca="1" t="shared" si="7"/>
        <v>131</v>
      </c>
      <c r="AO9" s="11" t="s">
        <v>341</v>
      </c>
      <c r="BE9" t="s">
        <v>70</v>
      </c>
      <c r="BF9" t="s">
        <v>70</v>
      </c>
    </row>
    <row r="10" spans="3:58" ht="12.75">
      <c r="C10" t="s">
        <v>48</v>
      </c>
      <c r="E10" s="5" t="s">
        <v>50</v>
      </c>
      <c r="F10" s="5">
        <v>30</v>
      </c>
      <c r="G10" s="5">
        <v>20</v>
      </c>
      <c r="H10" s="5">
        <v>72</v>
      </c>
      <c r="K10" s="5" t="s">
        <v>67</v>
      </c>
      <c r="L10" s="5" t="s">
        <v>76</v>
      </c>
      <c r="M10" s="5">
        <v>36</v>
      </c>
      <c r="N10" s="5">
        <v>24</v>
      </c>
      <c r="O10" s="5">
        <v>150</v>
      </c>
      <c r="Q10" t="s">
        <v>127</v>
      </c>
      <c r="R10">
        <f t="shared" si="0"/>
        <v>36</v>
      </c>
      <c r="S10">
        <f t="shared" si="1"/>
        <v>4</v>
      </c>
      <c r="T10">
        <f>SUM($S$1:S10)</f>
        <v>40</v>
      </c>
      <c r="W10" t="s">
        <v>50</v>
      </c>
      <c r="X10" t="s">
        <v>50</v>
      </c>
      <c r="Y10">
        <f t="shared" si="2"/>
        <v>30</v>
      </c>
      <c r="Z10">
        <f t="shared" si="3"/>
        <v>20</v>
      </c>
      <c r="AA10">
        <f t="shared" si="4"/>
        <v>72</v>
      </c>
      <c r="AC10" t="s">
        <v>67</v>
      </c>
      <c r="AD10" t="s">
        <v>67</v>
      </c>
      <c r="AE10" t="s">
        <v>69</v>
      </c>
      <c r="AF10" t="s">
        <v>69</v>
      </c>
      <c r="AG10">
        <f ca="1" t="shared" si="5"/>
        <v>74</v>
      </c>
      <c r="AH10">
        <f ca="1" t="shared" si="6"/>
        <v>49</v>
      </c>
      <c r="AI10">
        <f ca="1" t="shared" si="7"/>
        <v>145</v>
      </c>
      <c r="AO10" s="11" t="s">
        <v>304</v>
      </c>
      <c r="BE10" t="s">
        <v>273</v>
      </c>
      <c r="BF10" t="s">
        <v>273</v>
      </c>
    </row>
    <row r="11" spans="3:58" ht="12.75">
      <c r="C11" t="s">
        <v>49</v>
      </c>
      <c r="E11" s="5" t="s">
        <v>42</v>
      </c>
      <c r="F11" s="5">
        <v>39</v>
      </c>
      <c r="G11" s="5">
        <v>26</v>
      </c>
      <c r="H11" s="5">
        <v>130</v>
      </c>
      <c r="K11" s="5" t="s">
        <v>67</v>
      </c>
      <c r="L11" s="5" t="s">
        <v>77</v>
      </c>
      <c r="M11" s="5">
        <v>30</v>
      </c>
      <c r="N11" s="5">
        <v>20</v>
      </c>
      <c r="O11" s="5">
        <v>185</v>
      </c>
      <c r="Q11" t="s">
        <v>185</v>
      </c>
      <c r="R11">
        <f t="shared" si="0"/>
        <v>40</v>
      </c>
      <c r="S11">
        <f t="shared" si="1"/>
        <v>2</v>
      </c>
      <c r="T11">
        <f>SUM($S$1:S11)</f>
        <v>42</v>
      </c>
      <c r="W11" t="s">
        <v>42</v>
      </c>
      <c r="X11" t="s">
        <v>42</v>
      </c>
      <c r="Y11">
        <f t="shared" si="2"/>
        <v>39</v>
      </c>
      <c r="Z11">
        <f t="shared" si="3"/>
        <v>26</v>
      </c>
      <c r="AA11">
        <f t="shared" si="4"/>
        <v>130</v>
      </c>
      <c r="AC11" t="s">
        <v>67</v>
      </c>
      <c r="AD11" t="s">
        <v>67</v>
      </c>
      <c r="AE11" t="s">
        <v>76</v>
      </c>
      <c r="AF11" t="s">
        <v>76</v>
      </c>
      <c r="AG11">
        <f ca="1" t="shared" si="5"/>
        <v>36</v>
      </c>
      <c r="AH11">
        <f ca="1" t="shared" si="6"/>
        <v>24</v>
      </c>
      <c r="AI11">
        <f ca="1" t="shared" si="7"/>
        <v>150</v>
      </c>
      <c r="AK11" s="2"/>
      <c r="AO11" s="11" t="s">
        <v>305</v>
      </c>
      <c r="BE11" t="s">
        <v>274</v>
      </c>
      <c r="BF11" t="s">
        <v>274</v>
      </c>
    </row>
    <row r="12" spans="3:58" ht="12.75">
      <c r="C12" t="s">
        <v>50</v>
      </c>
      <c r="E12" s="5" t="s">
        <v>54</v>
      </c>
      <c r="F12" s="5">
        <v>45</v>
      </c>
      <c r="G12" s="5">
        <v>30</v>
      </c>
      <c r="H12" s="5">
        <v>180</v>
      </c>
      <c r="K12" s="5" t="s">
        <v>67</v>
      </c>
      <c r="L12" s="5" t="s">
        <v>70</v>
      </c>
      <c r="M12" s="5">
        <v>48</v>
      </c>
      <c r="N12" s="5">
        <v>32</v>
      </c>
      <c r="O12" s="5">
        <v>112</v>
      </c>
      <c r="Q12" t="s">
        <v>193</v>
      </c>
      <c r="R12">
        <f t="shared" si="0"/>
        <v>42</v>
      </c>
      <c r="S12">
        <f t="shared" si="1"/>
        <v>5</v>
      </c>
      <c r="T12">
        <f>SUM($S$1:S12)</f>
        <v>47</v>
      </c>
      <c r="W12" t="s">
        <v>54</v>
      </c>
      <c r="X12" t="s">
        <v>54</v>
      </c>
      <c r="Y12">
        <f t="shared" si="2"/>
        <v>45</v>
      </c>
      <c r="Z12">
        <f t="shared" si="3"/>
        <v>30</v>
      </c>
      <c r="AA12">
        <f t="shared" si="4"/>
        <v>180</v>
      </c>
      <c r="AC12" t="s">
        <v>67</v>
      </c>
      <c r="AD12" t="s">
        <v>67</v>
      </c>
      <c r="AE12" t="s">
        <v>77</v>
      </c>
      <c r="AF12" t="s">
        <v>77</v>
      </c>
      <c r="AG12">
        <f ca="1" t="shared" si="5"/>
        <v>30</v>
      </c>
      <c r="AH12">
        <f ca="1" t="shared" si="6"/>
        <v>20</v>
      </c>
      <c r="AI12">
        <f ca="1" t="shared" si="7"/>
        <v>185</v>
      </c>
      <c r="AO12" s="11" t="s">
        <v>342</v>
      </c>
      <c r="BE12" t="s">
        <v>411</v>
      </c>
      <c r="BF12" t="s">
        <v>411</v>
      </c>
    </row>
    <row r="13" spans="3:58" ht="12.75">
      <c r="C13" t="s">
        <v>42</v>
      </c>
      <c r="E13" s="5" t="s">
        <v>55</v>
      </c>
      <c r="F13" s="5">
        <v>50</v>
      </c>
      <c r="G13" s="5">
        <v>33</v>
      </c>
      <c r="H13" s="5">
        <v>165</v>
      </c>
      <c r="K13" s="5" t="s">
        <v>67</v>
      </c>
      <c r="L13" s="5" t="s">
        <v>78</v>
      </c>
      <c r="M13" s="5">
        <v>58</v>
      </c>
      <c r="N13" s="5">
        <v>39</v>
      </c>
      <c r="O13" s="5">
        <v>217</v>
      </c>
      <c r="Q13" t="s">
        <v>200</v>
      </c>
      <c r="R13">
        <f t="shared" si="0"/>
        <v>47</v>
      </c>
      <c r="S13">
        <f t="shared" si="1"/>
        <v>2</v>
      </c>
      <c r="T13">
        <f>SUM($S$1:S13)</f>
        <v>49</v>
      </c>
      <c r="W13" t="s">
        <v>55</v>
      </c>
      <c r="X13" t="s">
        <v>55</v>
      </c>
      <c r="Y13">
        <f t="shared" si="2"/>
        <v>50</v>
      </c>
      <c r="Z13">
        <f t="shared" si="3"/>
        <v>33</v>
      </c>
      <c r="AA13">
        <f t="shared" si="4"/>
        <v>165</v>
      </c>
      <c r="AC13" t="s">
        <v>67</v>
      </c>
      <c r="AD13" t="s">
        <v>67</v>
      </c>
      <c r="AE13" t="s">
        <v>70</v>
      </c>
      <c r="AF13" t="s">
        <v>70</v>
      </c>
      <c r="AG13">
        <f ca="1" t="shared" si="5"/>
        <v>48</v>
      </c>
      <c r="AH13">
        <f ca="1" t="shared" si="6"/>
        <v>32</v>
      </c>
      <c r="AI13">
        <f ca="1" t="shared" si="7"/>
        <v>112</v>
      </c>
      <c r="AO13" s="11" t="s">
        <v>372</v>
      </c>
      <c r="BE13" t="s">
        <v>275</v>
      </c>
      <c r="BF13" t="s">
        <v>275</v>
      </c>
    </row>
    <row r="14" spans="3:41" ht="12.75">
      <c r="C14" t="s">
        <v>51</v>
      </c>
      <c r="E14" s="5" t="s">
        <v>56</v>
      </c>
      <c r="F14" s="5">
        <v>52</v>
      </c>
      <c r="G14" s="5">
        <v>35</v>
      </c>
      <c r="H14" s="5">
        <v>165</v>
      </c>
      <c r="K14" s="5" t="s">
        <v>86</v>
      </c>
      <c r="L14" s="5">
        <v>92</v>
      </c>
      <c r="M14" s="5">
        <v>58</v>
      </c>
      <c r="N14" s="5">
        <v>39</v>
      </c>
      <c r="O14" s="5">
        <v>152</v>
      </c>
      <c r="Q14" t="s">
        <v>208</v>
      </c>
      <c r="R14">
        <f t="shared" si="0"/>
        <v>49</v>
      </c>
      <c r="S14">
        <f t="shared" si="1"/>
        <v>4</v>
      </c>
      <c r="T14">
        <f>SUM($S$1:S14)</f>
        <v>53</v>
      </c>
      <c r="W14" t="s">
        <v>56</v>
      </c>
      <c r="X14" t="s">
        <v>56</v>
      </c>
      <c r="Y14">
        <f t="shared" si="2"/>
        <v>52</v>
      </c>
      <c r="Z14">
        <f t="shared" si="3"/>
        <v>35</v>
      </c>
      <c r="AA14">
        <f t="shared" si="4"/>
        <v>165</v>
      </c>
      <c r="AC14" t="s">
        <v>67</v>
      </c>
      <c r="AD14" t="s">
        <v>67</v>
      </c>
      <c r="AE14" t="s">
        <v>78</v>
      </c>
      <c r="AF14" t="s">
        <v>78</v>
      </c>
      <c r="AG14">
        <f ca="1" t="shared" si="5"/>
        <v>58</v>
      </c>
      <c r="AH14">
        <f ca="1" t="shared" si="6"/>
        <v>39</v>
      </c>
      <c r="AI14">
        <f ca="1" t="shared" si="7"/>
        <v>217</v>
      </c>
      <c r="AK14" s="2"/>
      <c r="AO14" s="11" t="s">
        <v>306</v>
      </c>
    </row>
    <row r="15" spans="3:41" ht="12.75">
      <c r="C15" t="s">
        <v>54</v>
      </c>
      <c r="E15" s="5" t="s">
        <v>57</v>
      </c>
      <c r="F15" s="5">
        <v>42</v>
      </c>
      <c r="G15" s="5">
        <v>28</v>
      </c>
      <c r="H15" s="5">
        <v>135</v>
      </c>
      <c r="K15" s="5" t="s">
        <v>86</v>
      </c>
      <c r="L15" s="5">
        <v>93</v>
      </c>
      <c r="M15" s="5">
        <v>58</v>
      </c>
      <c r="N15" s="5">
        <v>39</v>
      </c>
      <c r="O15" s="5">
        <v>152</v>
      </c>
      <c r="Q15" t="s">
        <v>206</v>
      </c>
      <c r="R15">
        <f t="shared" si="0"/>
        <v>53</v>
      </c>
      <c r="S15">
        <f t="shared" si="1"/>
        <v>3</v>
      </c>
      <c r="T15">
        <f>SUM($S$1:S15)</f>
        <v>56</v>
      </c>
      <c r="W15" t="s">
        <v>278</v>
      </c>
      <c r="X15" t="s">
        <v>266</v>
      </c>
      <c r="Y15">
        <f t="shared" si="2"/>
        <v>20</v>
      </c>
      <c r="Z15">
        <f t="shared" si="3"/>
        <v>13</v>
      </c>
      <c r="AA15">
        <f t="shared" si="4"/>
        <v>98</v>
      </c>
      <c r="AC15" t="s">
        <v>86</v>
      </c>
      <c r="AD15" t="s">
        <v>86</v>
      </c>
      <c r="AE15" s="11" t="s">
        <v>364</v>
      </c>
      <c r="AF15">
        <v>94</v>
      </c>
      <c r="AG15">
        <f ca="1" t="shared" si="5"/>
        <v>58</v>
      </c>
      <c r="AH15">
        <f ca="1" t="shared" si="6"/>
        <v>39</v>
      </c>
      <c r="AI15">
        <f ca="1" t="shared" si="7"/>
        <v>152</v>
      </c>
      <c r="AO15" s="11" t="s">
        <v>373</v>
      </c>
    </row>
    <row r="16" spans="3:41" ht="12.75">
      <c r="C16" t="s">
        <v>55</v>
      </c>
      <c r="E16" s="5" t="s">
        <v>58</v>
      </c>
      <c r="F16" s="5">
        <v>52</v>
      </c>
      <c r="G16" s="5">
        <v>35</v>
      </c>
      <c r="H16" s="5">
        <v>115</v>
      </c>
      <c r="K16" s="5" t="s">
        <v>86</v>
      </c>
      <c r="L16" s="5">
        <v>94</v>
      </c>
      <c r="M16" s="5">
        <v>58</v>
      </c>
      <c r="N16" s="5">
        <v>39</v>
      </c>
      <c r="O16" s="5">
        <v>152</v>
      </c>
      <c r="Q16" t="s">
        <v>214</v>
      </c>
      <c r="R16">
        <f t="shared" si="0"/>
        <v>56</v>
      </c>
      <c r="S16">
        <f t="shared" si="1"/>
        <v>2</v>
      </c>
      <c r="T16">
        <f>SUM($S$1:S16)</f>
        <v>58</v>
      </c>
      <c r="W16" t="s">
        <v>57</v>
      </c>
      <c r="X16" t="s">
        <v>57</v>
      </c>
      <c r="Y16">
        <f t="shared" si="2"/>
        <v>42</v>
      </c>
      <c r="Z16">
        <f t="shared" si="3"/>
        <v>28</v>
      </c>
      <c r="AA16">
        <f t="shared" si="4"/>
        <v>135</v>
      </c>
      <c r="AC16" t="s">
        <v>86</v>
      </c>
      <c r="AD16" t="s">
        <v>86</v>
      </c>
      <c r="AE16" s="11" t="s">
        <v>369</v>
      </c>
      <c r="AF16">
        <v>94</v>
      </c>
      <c r="AG16">
        <f ca="1" t="shared" si="5"/>
        <v>58</v>
      </c>
      <c r="AH16">
        <f ca="1" t="shared" si="6"/>
        <v>39</v>
      </c>
      <c r="AI16">
        <f ca="1" t="shared" si="7"/>
        <v>152</v>
      </c>
      <c r="AO16" s="11" t="s">
        <v>288</v>
      </c>
    </row>
    <row r="17" spans="3:41" ht="12.75">
      <c r="C17" t="s">
        <v>56</v>
      </c>
      <c r="E17" s="5" t="s">
        <v>59</v>
      </c>
      <c r="F17" s="5">
        <v>30</v>
      </c>
      <c r="G17" s="5">
        <v>20</v>
      </c>
      <c r="H17" s="5">
        <v>93</v>
      </c>
      <c r="K17" s="5" t="s">
        <v>86</v>
      </c>
      <c r="L17" s="5" t="s">
        <v>87</v>
      </c>
      <c r="M17" s="5">
        <v>53</v>
      </c>
      <c r="N17" s="5">
        <v>36</v>
      </c>
      <c r="O17" s="5">
        <v>115</v>
      </c>
      <c r="Q17" t="s">
        <v>221</v>
      </c>
      <c r="R17">
        <f t="shared" si="0"/>
        <v>58</v>
      </c>
      <c r="S17">
        <f t="shared" si="1"/>
        <v>5</v>
      </c>
      <c r="T17">
        <f>SUM($S$1:S17)</f>
        <v>63</v>
      </c>
      <c r="W17" t="s">
        <v>58</v>
      </c>
      <c r="X17" t="s">
        <v>58</v>
      </c>
      <c r="Y17">
        <f t="shared" si="2"/>
        <v>52</v>
      </c>
      <c r="Z17">
        <f t="shared" si="3"/>
        <v>35</v>
      </c>
      <c r="AA17">
        <f t="shared" si="4"/>
        <v>115</v>
      </c>
      <c r="AC17" t="s">
        <v>86</v>
      </c>
      <c r="AD17" t="s">
        <v>86</v>
      </c>
      <c r="AE17" s="11" t="s">
        <v>296</v>
      </c>
      <c r="AF17">
        <v>92</v>
      </c>
      <c r="AG17">
        <f ca="1" t="shared" si="5"/>
        <v>58</v>
      </c>
      <c r="AH17">
        <f ca="1" t="shared" si="6"/>
        <v>39</v>
      </c>
      <c r="AI17">
        <f ca="1" t="shared" si="7"/>
        <v>152</v>
      </c>
      <c r="AO17" t="s">
        <v>340</v>
      </c>
    </row>
    <row r="18" spans="3:41" ht="12.75">
      <c r="C18" t="s">
        <v>278</v>
      </c>
      <c r="E18" s="5" t="s">
        <v>71</v>
      </c>
      <c r="F18" s="5">
        <v>23</v>
      </c>
      <c r="G18" s="5">
        <v>16</v>
      </c>
      <c r="H18" s="5">
        <v>75</v>
      </c>
      <c r="K18" s="5" t="s">
        <v>86</v>
      </c>
      <c r="L18" s="5" t="s">
        <v>88</v>
      </c>
      <c r="M18" s="5">
        <v>46</v>
      </c>
      <c r="N18" s="5">
        <v>31</v>
      </c>
      <c r="O18" s="5">
        <v>101</v>
      </c>
      <c r="Q18" t="s">
        <v>225</v>
      </c>
      <c r="R18">
        <f t="shared" si="0"/>
        <v>63</v>
      </c>
      <c r="S18">
        <f t="shared" si="1"/>
        <v>3</v>
      </c>
      <c r="T18">
        <f>SUM($S$1:S18)</f>
        <v>66</v>
      </c>
      <c r="W18" t="s">
        <v>59</v>
      </c>
      <c r="X18" t="s">
        <v>59</v>
      </c>
      <c r="Y18">
        <f t="shared" si="2"/>
        <v>30</v>
      </c>
      <c r="Z18">
        <f t="shared" si="3"/>
        <v>20</v>
      </c>
      <c r="AA18">
        <f t="shared" si="4"/>
        <v>93</v>
      </c>
      <c r="AC18" t="s">
        <v>86</v>
      </c>
      <c r="AD18" t="s">
        <v>86</v>
      </c>
      <c r="AE18" s="11" t="s">
        <v>370</v>
      </c>
      <c r="AF18">
        <v>94</v>
      </c>
      <c r="AG18">
        <f ca="1" t="shared" si="5"/>
        <v>58</v>
      </c>
      <c r="AH18">
        <f ca="1" t="shared" si="6"/>
        <v>39</v>
      </c>
      <c r="AI18">
        <f ca="1" t="shared" si="7"/>
        <v>152</v>
      </c>
      <c r="AO18" s="11" t="s">
        <v>374</v>
      </c>
    </row>
    <row r="19" spans="3:41" ht="12.75">
      <c r="C19" t="s">
        <v>57</v>
      </c>
      <c r="E19" s="5" t="s">
        <v>60</v>
      </c>
      <c r="F19" s="5">
        <v>46</v>
      </c>
      <c r="G19" s="5">
        <v>31</v>
      </c>
      <c r="H19" s="5">
        <v>176</v>
      </c>
      <c r="K19" s="5" t="s">
        <v>86</v>
      </c>
      <c r="L19" s="5" t="s">
        <v>89</v>
      </c>
      <c r="M19" s="5">
        <v>58</v>
      </c>
      <c r="N19" s="5">
        <v>39</v>
      </c>
      <c r="O19" s="5">
        <v>152</v>
      </c>
      <c r="Q19" t="s">
        <v>237</v>
      </c>
      <c r="R19">
        <f t="shared" si="0"/>
        <v>66</v>
      </c>
      <c r="S19">
        <f t="shared" si="1"/>
        <v>3</v>
      </c>
      <c r="T19">
        <f>SUM($S$1:S19)</f>
        <v>69</v>
      </c>
      <c r="W19" t="s">
        <v>71</v>
      </c>
      <c r="X19" t="s">
        <v>71</v>
      </c>
      <c r="Y19">
        <f t="shared" si="2"/>
        <v>23</v>
      </c>
      <c r="Z19">
        <f t="shared" si="3"/>
        <v>16</v>
      </c>
      <c r="AA19">
        <f t="shared" si="4"/>
        <v>75</v>
      </c>
      <c r="AC19" t="s">
        <v>86</v>
      </c>
      <c r="AD19" t="s">
        <v>86</v>
      </c>
      <c r="AE19" s="11" t="s">
        <v>290</v>
      </c>
      <c r="AF19">
        <v>92</v>
      </c>
      <c r="AG19">
        <f ca="1" t="shared" si="5"/>
        <v>58</v>
      </c>
      <c r="AH19">
        <f ca="1" t="shared" si="6"/>
        <v>39</v>
      </c>
      <c r="AI19">
        <f ca="1" t="shared" si="7"/>
        <v>152</v>
      </c>
      <c r="AO19" s="11" t="s">
        <v>371</v>
      </c>
    </row>
    <row r="20" spans="3:41" ht="12.75">
      <c r="C20" t="s">
        <v>58</v>
      </c>
      <c r="E20" s="5" t="s">
        <v>63</v>
      </c>
      <c r="F20" s="5">
        <v>52</v>
      </c>
      <c r="G20" s="5">
        <v>35</v>
      </c>
      <c r="H20" s="5">
        <v>106</v>
      </c>
      <c r="K20" s="5" t="s">
        <v>86</v>
      </c>
      <c r="L20" s="5" t="s">
        <v>70</v>
      </c>
      <c r="M20" s="5">
        <v>44</v>
      </c>
      <c r="N20" s="5">
        <v>29</v>
      </c>
      <c r="O20" s="5">
        <v>115</v>
      </c>
      <c r="Q20" t="s">
        <v>270</v>
      </c>
      <c r="R20" t="e">
        <f t="shared" si="0"/>
        <v>#N/A</v>
      </c>
      <c r="S20">
        <f t="shared" si="1"/>
        <v>0</v>
      </c>
      <c r="T20">
        <f>SUM($S$1:S20)</f>
        <v>69</v>
      </c>
      <c r="W20" t="s">
        <v>60</v>
      </c>
      <c r="X20" t="s">
        <v>60</v>
      </c>
      <c r="Y20">
        <f t="shared" si="2"/>
        <v>46</v>
      </c>
      <c r="Z20">
        <f t="shared" si="3"/>
        <v>31</v>
      </c>
      <c r="AA20">
        <f t="shared" si="4"/>
        <v>176</v>
      </c>
      <c r="AC20" t="s">
        <v>86</v>
      </c>
      <c r="AD20" t="s">
        <v>86</v>
      </c>
      <c r="AE20" s="11" t="s">
        <v>300</v>
      </c>
      <c r="AF20">
        <v>93</v>
      </c>
      <c r="AG20">
        <f ca="1" t="shared" si="5"/>
        <v>58</v>
      </c>
      <c r="AH20">
        <f ca="1" t="shared" si="6"/>
        <v>39</v>
      </c>
      <c r="AI20">
        <f ca="1" t="shared" si="7"/>
        <v>152</v>
      </c>
      <c r="AO20" s="11" t="s">
        <v>377</v>
      </c>
    </row>
    <row r="21" spans="3:41" ht="12.75">
      <c r="C21" t="s">
        <v>59</v>
      </c>
      <c r="E21" s="5" t="s">
        <v>64</v>
      </c>
      <c r="F21" s="5">
        <v>22</v>
      </c>
      <c r="G21" s="5">
        <v>15</v>
      </c>
      <c r="H21" s="5">
        <v>115</v>
      </c>
      <c r="K21" s="5" t="s">
        <v>86</v>
      </c>
      <c r="L21" s="5" t="s">
        <v>90</v>
      </c>
      <c r="M21" s="5">
        <v>51</v>
      </c>
      <c r="N21" s="5">
        <v>34</v>
      </c>
      <c r="O21" s="5">
        <v>96</v>
      </c>
      <c r="Q21" t="s">
        <v>269</v>
      </c>
      <c r="R21">
        <f t="shared" si="0"/>
        <v>69</v>
      </c>
      <c r="S21">
        <f t="shared" si="1"/>
        <v>10</v>
      </c>
      <c r="T21">
        <f>SUM($S$1:S21)</f>
        <v>79</v>
      </c>
      <c r="W21" t="s">
        <v>63</v>
      </c>
      <c r="X21" t="s">
        <v>63</v>
      </c>
      <c r="Y21">
        <f t="shared" si="2"/>
        <v>52</v>
      </c>
      <c r="Z21">
        <f t="shared" si="3"/>
        <v>35</v>
      </c>
      <c r="AA21">
        <f t="shared" si="4"/>
        <v>106</v>
      </c>
      <c r="AC21" t="s">
        <v>86</v>
      </c>
      <c r="AD21" t="s">
        <v>86</v>
      </c>
      <c r="AE21" s="11" t="s">
        <v>302</v>
      </c>
      <c r="AF21">
        <v>93</v>
      </c>
      <c r="AG21">
        <f ca="1" t="shared" si="5"/>
        <v>58</v>
      </c>
      <c r="AH21">
        <f ca="1" t="shared" si="6"/>
        <v>39</v>
      </c>
      <c r="AI21">
        <f ca="1" t="shared" si="7"/>
        <v>152</v>
      </c>
      <c r="AO21" s="11" t="s">
        <v>378</v>
      </c>
    </row>
    <row r="22" spans="3:41" ht="12.75">
      <c r="C22" t="s">
        <v>71</v>
      </c>
      <c r="E22" s="5" t="s">
        <v>74</v>
      </c>
      <c r="F22" s="5">
        <v>38</v>
      </c>
      <c r="G22" s="5">
        <v>25</v>
      </c>
      <c r="H22" s="5">
        <v>174</v>
      </c>
      <c r="K22" s="5" t="s">
        <v>95</v>
      </c>
      <c r="L22" s="5" t="s">
        <v>96</v>
      </c>
      <c r="M22" s="5">
        <v>46</v>
      </c>
      <c r="N22" s="5">
        <v>31</v>
      </c>
      <c r="O22" s="5">
        <v>132</v>
      </c>
      <c r="Q22" t="s">
        <v>276</v>
      </c>
      <c r="R22">
        <f t="shared" si="0"/>
        <v>79</v>
      </c>
      <c r="S22">
        <f t="shared" si="1"/>
        <v>2</v>
      </c>
      <c r="T22">
        <f>SUM($S$1:S22)</f>
        <v>81</v>
      </c>
      <c r="W22" t="s">
        <v>64</v>
      </c>
      <c r="X22" t="s">
        <v>64</v>
      </c>
      <c r="Y22">
        <f t="shared" si="2"/>
        <v>22</v>
      </c>
      <c r="Z22">
        <f t="shared" si="3"/>
        <v>15</v>
      </c>
      <c r="AA22">
        <f t="shared" si="4"/>
        <v>115</v>
      </c>
      <c r="AC22" t="s">
        <v>86</v>
      </c>
      <c r="AD22" t="s">
        <v>86</v>
      </c>
      <c r="AE22" s="11" t="s">
        <v>341</v>
      </c>
      <c r="AF22">
        <v>92</v>
      </c>
      <c r="AG22">
        <f ca="1" t="shared" si="5"/>
        <v>58</v>
      </c>
      <c r="AH22">
        <f ca="1" t="shared" si="6"/>
        <v>39</v>
      </c>
      <c r="AI22">
        <f ca="1" t="shared" si="7"/>
        <v>152</v>
      </c>
      <c r="AO22" t="s">
        <v>343</v>
      </c>
    </row>
    <row r="23" spans="3:41" ht="12.75">
      <c r="C23" t="s">
        <v>60</v>
      </c>
      <c r="E23" s="5" t="s">
        <v>65</v>
      </c>
      <c r="F23" s="5">
        <v>36</v>
      </c>
      <c r="G23" s="5">
        <v>24</v>
      </c>
      <c r="H23" s="5">
        <v>138</v>
      </c>
      <c r="K23" s="5" t="s">
        <v>95</v>
      </c>
      <c r="L23" s="5" t="s">
        <v>70</v>
      </c>
      <c r="M23" s="5">
        <v>36</v>
      </c>
      <c r="N23" s="5">
        <v>24</v>
      </c>
      <c r="O23" s="5">
        <v>135</v>
      </c>
      <c r="W23" t="s">
        <v>74</v>
      </c>
      <c r="X23" t="s">
        <v>74</v>
      </c>
      <c r="Y23">
        <f t="shared" si="2"/>
        <v>38</v>
      </c>
      <c r="Z23">
        <f t="shared" si="3"/>
        <v>25</v>
      </c>
      <c r="AA23">
        <f t="shared" si="4"/>
        <v>174</v>
      </c>
      <c r="AC23" t="s">
        <v>86</v>
      </c>
      <c r="AD23" t="s">
        <v>86</v>
      </c>
      <c r="AE23" s="11" t="s">
        <v>304</v>
      </c>
      <c r="AF23">
        <v>93</v>
      </c>
      <c r="AG23">
        <f ca="1" t="shared" si="5"/>
        <v>58</v>
      </c>
      <c r="AH23">
        <f ca="1" t="shared" si="6"/>
        <v>39</v>
      </c>
      <c r="AI23">
        <f ca="1" t="shared" si="7"/>
        <v>152</v>
      </c>
      <c r="AO23" t="s">
        <v>345</v>
      </c>
    </row>
    <row r="24" spans="3:41" ht="12.75">
      <c r="C24" t="s">
        <v>75</v>
      </c>
      <c r="E24" s="5" t="s">
        <v>66</v>
      </c>
      <c r="F24" s="5">
        <v>44</v>
      </c>
      <c r="G24" s="5">
        <v>29</v>
      </c>
      <c r="H24" s="5">
        <v>154</v>
      </c>
      <c r="K24" s="5" t="s">
        <v>277</v>
      </c>
      <c r="L24" s="5" t="s">
        <v>264</v>
      </c>
      <c r="M24" s="5">
        <v>62</v>
      </c>
      <c r="N24" s="5">
        <v>41</v>
      </c>
      <c r="O24" s="5">
        <v>224</v>
      </c>
      <c r="W24" t="s">
        <v>65</v>
      </c>
      <c r="X24" t="s">
        <v>65</v>
      </c>
      <c r="Y24">
        <f t="shared" si="2"/>
        <v>36</v>
      </c>
      <c r="Z24">
        <f t="shared" si="3"/>
        <v>24</v>
      </c>
      <c r="AA24">
        <f t="shared" si="4"/>
        <v>138</v>
      </c>
      <c r="AC24" t="s">
        <v>86</v>
      </c>
      <c r="AD24" t="s">
        <v>86</v>
      </c>
      <c r="AE24" s="11" t="s">
        <v>305</v>
      </c>
      <c r="AF24">
        <v>93</v>
      </c>
      <c r="AG24">
        <f ca="1" t="shared" si="5"/>
        <v>58</v>
      </c>
      <c r="AH24">
        <f ca="1" t="shared" si="6"/>
        <v>39</v>
      </c>
      <c r="AI24">
        <f ca="1" t="shared" si="7"/>
        <v>152</v>
      </c>
      <c r="AO24" t="s">
        <v>346</v>
      </c>
    </row>
    <row r="25" spans="3:41" ht="12.75">
      <c r="C25" t="s">
        <v>63</v>
      </c>
      <c r="E25" s="5" t="s">
        <v>104</v>
      </c>
      <c r="F25" s="5">
        <v>47</v>
      </c>
      <c r="G25" s="5">
        <v>32</v>
      </c>
      <c r="H25" s="5">
        <v>93</v>
      </c>
      <c r="K25" s="5" t="s">
        <v>277</v>
      </c>
      <c r="L25" s="5" t="s">
        <v>70</v>
      </c>
      <c r="M25" s="5">
        <v>45</v>
      </c>
      <c r="N25" s="5">
        <v>30</v>
      </c>
      <c r="O25" s="5">
        <v>115</v>
      </c>
      <c r="W25" t="s">
        <v>66</v>
      </c>
      <c r="X25" t="s">
        <v>66</v>
      </c>
      <c r="Y25">
        <f t="shared" si="2"/>
        <v>44</v>
      </c>
      <c r="Z25">
        <f t="shared" si="3"/>
        <v>29</v>
      </c>
      <c r="AA25">
        <f t="shared" si="4"/>
        <v>154</v>
      </c>
      <c r="AC25" t="s">
        <v>86</v>
      </c>
      <c r="AD25" t="s">
        <v>86</v>
      </c>
      <c r="AE25" s="11" t="s">
        <v>342</v>
      </c>
      <c r="AF25">
        <v>92</v>
      </c>
      <c r="AG25">
        <f ca="1" t="shared" si="5"/>
        <v>58</v>
      </c>
      <c r="AH25">
        <f ca="1" t="shared" si="6"/>
        <v>39</v>
      </c>
      <c r="AI25">
        <f ca="1" t="shared" si="7"/>
        <v>152</v>
      </c>
      <c r="AO25" s="11" t="s">
        <v>379</v>
      </c>
    </row>
    <row r="26" spans="3:41" ht="12.75">
      <c r="C26" t="s">
        <v>64</v>
      </c>
      <c r="E26" s="5" t="s">
        <v>105</v>
      </c>
      <c r="F26" s="5">
        <v>59</v>
      </c>
      <c r="G26" s="5">
        <v>40</v>
      </c>
      <c r="H26" s="5">
        <v>166</v>
      </c>
      <c r="I26" t="s">
        <v>240</v>
      </c>
      <c r="K26" s="5" t="s">
        <v>102</v>
      </c>
      <c r="L26" s="5" t="s">
        <v>103</v>
      </c>
      <c r="M26" s="5">
        <v>42</v>
      </c>
      <c r="N26" s="5">
        <v>28</v>
      </c>
      <c r="O26" s="5">
        <v>155</v>
      </c>
      <c r="W26" t="s">
        <v>104</v>
      </c>
      <c r="X26" t="s">
        <v>104</v>
      </c>
      <c r="Y26">
        <f t="shared" si="2"/>
        <v>47</v>
      </c>
      <c r="Z26">
        <f t="shared" si="3"/>
        <v>32</v>
      </c>
      <c r="AA26">
        <f t="shared" si="4"/>
        <v>93</v>
      </c>
      <c r="AC26" t="s">
        <v>86</v>
      </c>
      <c r="AD26" t="s">
        <v>86</v>
      </c>
      <c r="AE26" s="11" t="s">
        <v>372</v>
      </c>
      <c r="AF26">
        <v>94</v>
      </c>
      <c r="AG26">
        <f ca="1" t="shared" si="5"/>
        <v>58</v>
      </c>
      <c r="AH26">
        <f ca="1" t="shared" si="6"/>
        <v>39</v>
      </c>
      <c r="AI26">
        <f ca="1" t="shared" si="7"/>
        <v>152</v>
      </c>
      <c r="AO26" s="11" t="s">
        <v>380</v>
      </c>
    </row>
    <row r="27" spans="3:41" ht="12.75">
      <c r="C27" t="s">
        <v>74</v>
      </c>
      <c r="E27" s="5" t="s">
        <v>79</v>
      </c>
      <c r="F27" s="5">
        <v>58</v>
      </c>
      <c r="G27" s="5">
        <v>39</v>
      </c>
      <c r="H27" s="5">
        <v>143</v>
      </c>
      <c r="K27" s="5" t="s">
        <v>102</v>
      </c>
      <c r="L27" s="5" t="s">
        <v>109</v>
      </c>
      <c r="M27" s="5">
        <v>32</v>
      </c>
      <c r="N27" s="5">
        <v>21</v>
      </c>
      <c r="O27" s="5">
        <v>85</v>
      </c>
      <c r="W27" t="s">
        <v>105</v>
      </c>
      <c r="X27" t="s">
        <v>105</v>
      </c>
      <c r="Y27">
        <f t="shared" si="2"/>
        <v>59</v>
      </c>
      <c r="Z27">
        <f t="shared" si="3"/>
        <v>40</v>
      </c>
      <c r="AA27">
        <f t="shared" si="4"/>
        <v>166</v>
      </c>
      <c r="AC27" t="s">
        <v>86</v>
      </c>
      <c r="AD27" t="s">
        <v>86</v>
      </c>
      <c r="AE27" s="11" t="s">
        <v>306</v>
      </c>
      <c r="AF27">
        <v>93</v>
      </c>
      <c r="AG27">
        <f ca="1" t="shared" si="5"/>
        <v>58</v>
      </c>
      <c r="AH27">
        <f ca="1" t="shared" si="6"/>
        <v>39</v>
      </c>
      <c r="AI27">
        <f ca="1" t="shared" si="7"/>
        <v>152</v>
      </c>
      <c r="AO27" s="11" t="s">
        <v>382</v>
      </c>
    </row>
    <row r="28" spans="3:41" ht="12.75">
      <c r="C28" t="s">
        <v>65</v>
      </c>
      <c r="E28" s="5" t="s">
        <v>26</v>
      </c>
      <c r="F28" s="5">
        <v>28</v>
      </c>
      <c r="G28" s="5">
        <v>14</v>
      </c>
      <c r="H28" s="5"/>
      <c r="K28" s="5" t="s">
        <v>102</v>
      </c>
      <c r="L28" s="5" t="s">
        <v>110</v>
      </c>
      <c r="M28" s="5">
        <v>35</v>
      </c>
      <c r="N28" s="5">
        <v>24</v>
      </c>
      <c r="O28" s="5">
        <v>145</v>
      </c>
      <c r="W28" t="s">
        <v>79</v>
      </c>
      <c r="X28" t="s">
        <v>79</v>
      </c>
      <c r="Y28">
        <f t="shared" si="2"/>
        <v>58</v>
      </c>
      <c r="Z28">
        <f t="shared" si="3"/>
        <v>39</v>
      </c>
      <c r="AA28">
        <f t="shared" si="4"/>
        <v>143</v>
      </c>
      <c r="AC28" t="s">
        <v>86</v>
      </c>
      <c r="AD28" t="s">
        <v>86</v>
      </c>
      <c r="AE28" s="11" t="s">
        <v>373</v>
      </c>
      <c r="AF28">
        <v>94</v>
      </c>
      <c r="AG28">
        <f ca="1" t="shared" si="5"/>
        <v>58</v>
      </c>
      <c r="AH28">
        <f ca="1" t="shared" si="6"/>
        <v>39</v>
      </c>
      <c r="AI28">
        <f ca="1" t="shared" si="7"/>
        <v>152</v>
      </c>
      <c r="AO28" t="s">
        <v>299</v>
      </c>
    </row>
    <row r="29" spans="3:41" ht="12.75">
      <c r="C29" t="s">
        <v>66</v>
      </c>
      <c r="E29" s="5" t="s">
        <v>107</v>
      </c>
      <c r="F29" s="5">
        <v>45</v>
      </c>
      <c r="G29" s="5">
        <v>30</v>
      </c>
      <c r="H29" s="5">
        <v>147</v>
      </c>
      <c r="K29" s="5" t="s">
        <v>102</v>
      </c>
      <c r="L29" s="5" t="s">
        <v>111</v>
      </c>
      <c r="M29" s="5">
        <v>50</v>
      </c>
      <c r="N29" s="5">
        <v>33</v>
      </c>
      <c r="O29" s="5">
        <v>146</v>
      </c>
      <c r="W29" t="s">
        <v>26</v>
      </c>
      <c r="X29" t="s">
        <v>26</v>
      </c>
      <c r="Y29">
        <f t="shared" si="2"/>
        <v>28</v>
      </c>
      <c r="Z29">
        <f t="shared" si="3"/>
        <v>14</v>
      </c>
      <c r="AA29">
        <f t="shared" si="4"/>
        <v>0</v>
      </c>
      <c r="AC29" t="s">
        <v>86</v>
      </c>
      <c r="AD29" t="s">
        <v>86</v>
      </c>
      <c r="AE29" s="11" t="s">
        <v>288</v>
      </c>
      <c r="AF29">
        <v>92</v>
      </c>
      <c r="AG29">
        <f ca="1" t="shared" si="5"/>
        <v>58</v>
      </c>
      <c r="AH29">
        <f ca="1" t="shared" si="6"/>
        <v>39</v>
      </c>
      <c r="AI29">
        <f ca="1" t="shared" si="7"/>
        <v>152</v>
      </c>
      <c r="AO29" t="s">
        <v>298</v>
      </c>
    </row>
    <row r="30" spans="3:41" ht="12.75">
      <c r="C30" t="s">
        <v>67</v>
      </c>
      <c r="E30" s="5" t="s">
        <v>80</v>
      </c>
      <c r="F30" s="5">
        <v>65</v>
      </c>
      <c r="G30" s="5">
        <v>44</v>
      </c>
      <c r="H30" s="5">
        <v>305</v>
      </c>
      <c r="K30" s="5" t="s">
        <v>102</v>
      </c>
      <c r="L30" s="5" t="s">
        <v>280</v>
      </c>
      <c r="M30" s="5">
        <v>38</v>
      </c>
      <c r="N30" s="5">
        <v>25</v>
      </c>
      <c r="O30" s="5">
        <v>185</v>
      </c>
      <c r="W30" t="s">
        <v>107</v>
      </c>
      <c r="X30" t="s">
        <v>107</v>
      </c>
      <c r="Y30">
        <f t="shared" si="2"/>
        <v>45</v>
      </c>
      <c r="Z30">
        <f t="shared" si="3"/>
        <v>30</v>
      </c>
      <c r="AA30">
        <f t="shared" si="4"/>
        <v>147</v>
      </c>
      <c r="AC30" t="s">
        <v>86</v>
      </c>
      <c r="AD30" t="s">
        <v>86</v>
      </c>
      <c r="AE30" t="s">
        <v>340</v>
      </c>
      <c r="AF30">
        <v>92</v>
      </c>
      <c r="AG30">
        <f ca="1" t="shared" si="5"/>
        <v>58</v>
      </c>
      <c r="AH30">
        <f ca="1" t="shared" si="6"/>
        <v>39</v>
      </c>
      <c r="AI30">
        <f ca="1" t="shared" si="7"/>
        <v>152</v>
      </c>
      <c r="AO30" s="11" t="s">
        <v>307</v>
      </c>
    </row>
    <row r="31" spans="3:41" ht="12.75">
      <c r="C31" t="s">
        <v>104</v>
      </c>
      <c r="E31" s="5" t="s">
        <v>81</v>
      </c>
      <c r="F31" s="5">
        <v>44</v>
      </c>
      <c r="G31" s="5">
        <v>29</v>
      </c>
      <c r="H31" s="5">
        <v>97</v>
      </c>
      <c r="K31" s="5" t="s">
        <v>102</v>
      </c>
      <c r="L31" s="5" t="s">
        <v>70</v>
      </c>
      <c r="M31" s="5">
        <v>32</v>
      </c>
      <c r="N31" s="5">
        <v>21</v>
      </c>
      <c r="O31" s="5">
        <v>85</v>
      </c>
      <c r="W31" t="s">
        <v>80</v>
      </c>
      <c r="X31" t="s">
        <v>80</v>
      </c>
      <c r="Y31">
        <f t="shared" si="2"/>
        <v>65</v>
      </c>
      <c r="Z31">
        <f t="shared" si="3"/>
        <v>44</v>
      </c>
      <c r="AA31">
        <f t="shared" si="4"/>
        <v>305</v>
      </c>
      <c r="AC31" t="s">
        <v>86</v>
      </c>
      <c r="AD31" t="s">
        <v>86</v>
      </c>
      <c r="AE31" s="11" t="s">
        <v>374</v>
      </c>
      <c r="AF31">
        <v>94</v>
      </c>
      <c r="AG31">
        <f ca="1" t="shared" si="5"/>
        <v>58</v>
      </c>
      <c r="AH31">
        <f ca="1" t="shared" si="6"/>
        <v>39</v>
      </c>
      <c r="AI31">
        <f ca="1" t="shared" si="7"/>
        <v>152</v>
      </c>
      <c r="AO31" t="s">
        <v>291</v>
      </c>
    </row>
    <row r="32" spans="3:41" ht="12.75">
      <c r="C32" t="s">
        <v>105</v>
      </c>
      <c r="E32" s="5" t="s">
        <v>108</v>
      </c>
      <c r="F32" s="5">
        <v>44</v>
      </c>
      <c r="G32" s="5">
        <v>29</v>
      </c>
      <c r="H32" s="5">
        <v>119</v>
      </c>
      <c r="K32" s="5" t="s">
        <v>117</v>
      </c>
      <c r="L32" s="5" t="s">
        <v>118</v>
      </c>
      <c r="M32" s="5">
        <v>45</v>
      </c>
      <c r="N32" s="5">
        <v>30</v>
      </c>
      <c r="O32" s="5">
        <v>158</v>
      </c>
      <c r="W32" t="s">
        <v>81</v>
      </c>
      <c r="X32" t="s">
        <v>81</v>
      </c>
      <c r="Y32">
        <f t="shared" si="2"/>
        <v>44</v>
      </c>
      <c r="Z32">
        <f t="shared" si="3"/>
        <v>29</v>
      </c>
      <c r="AA32">
        <f t="shared" si="4"/>
        <v>97</v>
      </c>
      <c r="AC32" t="s">
        <v>86</v>
      </c>
      <c r="AD32" t="s">
        <v>86</v>
      </c>
      <c r="AE32" s="11" t="s">
        <v>371</v>
      </c>
      <c r="AF32">
        <v>94</v>
      </c>
      <c r="AG32">
        <f ca="1" t="shared" si="5"/>
        <v>58</v>
      </c>
      <c r="AH32">
        <f ca="1" t="shared" si="6"/>
        <v>39</v>
      </c>
      <c r="AI32">
        <f ca="1" t="shared" si="7"/>
        <v>152</v>
      </c>
      <c r="AO32" s="11" t="s">
        <v>309</v>
      </c>
    </row>
    <row r="33" spans="3:41" ht="12.75">
      <c r="C33" t="s">
        <v>79</v>
      </c>
      <c r="E33" s="5" t="s">
        <v>82</v>
      </c>
      <c r="F33" s="5">
        <v>50</v>
      </c>
      <c r="G33" s="5">
        <v>33</v>
      </c>
      <c r="H33" s="5">
        <v>91</v>
      </c>
      <c r="K33" s="5" t="s">
        <v>117</v>
      </c>
      <c r="L33" s="5" t="s">
        <v>70</v>
      </c>
      <c r="M33" s="5">
        <v>40</v>
      </c>
      <c r="N33" s="5">
        <v>27</v>
      </c>
      <c r="O33" s="5">
        <v>135</v>
      </c>
      <c r="W33" t="s">
        <v>108</v>
      </c>
      <c r="X33" t="s">
        <v>108</v>
      </c>
      <c r="Y33">
        <f aca="true" t="shared" si="8" ref="Y33:Y64">VLOOKUP($X33,Pausch1,2,FALSE)</f>
        <v>44</v>
      </c>
      <c r="Z33">
        <f aca="true" t="shared" si="9" ref="Z33:Z64">VLOOKUP($X33,Pausch1,3,FALSE)</f>
        <v>29</v>
      </c>
      <c r="AA33">
        <f aca="true" t="shared" si="10" ref="AA33:AA64">VLOOKUP($X33,Pausch1,4,FALSE)</f>
        <v>119</v>
      </c>
      <c r="AC33" t="s">
        <v>86</v>
      </c>
      <c r="AD33" t="s">
        <v>86</v>
      </c>
      <c r="AE33" s="11" t="s">
        <v>377</v>
      </c>
      <c r="AF33">
        <v>94</v>
      </c>
      <c r="AG33">
        <f ca="1" t="shared" si="5"/>
        <v>58</v>
      </c>
      <c r="AH33">
        <f ca="1" t="shared" si="6"/>
        <v>39</v>
      </c>
      <c r="AI33">
        <f ca="1" t="shared" si="7"/>
        <v>152</v>
      </c>
      <c r="AO33" t="s">
        <v>292</v>
      </c>
    </row>
    <row r="34" spans="3:41" ht="12.75">
      <c r="C34" t="s">
        <v>107</v>
      </c>
      <c r="E34" s="5" t="s">
        <v>83</v>
      </c>
      <c r="F34" s="5">
        <v>29</v>
      </c>
      <c r="G34" s="5">
        <v>20</v>
      </c>
      <c r="H34" s="5">
        <v>85</v>
      </c>
      <c r="K34" s="5" t="s">
        <v>117</v>
      </c>
      <c r="L34" s="5" t="s">
        <v>119</v>
      </c>
      <c r="M34" s="5">
        <v>40</v>
      </c>
      <c r="N34" s="5">
        <v>27</v>
      </c>
      <c r="O34" s="5">
        <v>135</v>
      </c>
      <c r="W34" t="s">
        <v>106</v>
      </c>
      <c r="X34" t="s">
        <v>105</v>
      </c>
      <c r="Y34">
        <f t="shared" si="8"/>
        <v>59</v>
      </c>
      <c r="Z34">
        <f t="shared" si="9"/>
        <v>40</v>
      </c>
      <c r="AA34">
        <f t="shared" si="10"/>
        <v>166</v>
      </c>
      <c r="AC34" t="s">
        <v>86</v>
      </c>
      <c r="AD34" t="s">
        <v>86</v>
      </c>
      <c r="AE34" s="11" t="s">
        <v>378</v>
      </c>
      <c r="AF34">
        <v>94</v>
      </c>
      <c r="AG34">
        <f ca="1" t="shared" si="5"/>
        <v>58</v>
      </c>
      <c r="AH34">
        <f ca="1" t="shared" si="6"/>
        <v>39</v>
      </c>
      <c r="AI34">
        <f ca="1" t="shared" si="7"/>
        <v>152</v>
      </c>
      <c r="AO34" s="11" t="s">
        <v>368</v>
      </c>
    </row>
    <row r="35" spans="3:41" ht="12.75">
      <c r="C35" t="s">
        <v>80</v>
      </c>
      <c r="E35" s="5" t="s">
        <v>84</v>
      </c>
      <c r="F35" s="5">
        <v>34</v>
      </c>
      <c r="G35" s="5">
        <v>23</v>
      </c>
      <c r="H35" s="5">
        <v>69</v>
      </c>
      <c r="K35" s="5" t="s">
        <v>121</v>
      </c>
      <c r="L35" s="5" t="s">
        <v>70</v>
      </c>
      <c r="M35" s="5">
        <v>52</v>
      </c>
      <c r="N35" s="5">
        <v>35</v>
      </c>
      <c r="O35" s="5">
        <v>190</v>
      </c>
      <c r="W35" t="s">
        <v>82</v>
      </c>
      <c r="X35" t="s">
        <v>82</v>
      </c>
      <c r="Y35">
        <f t="shared" si="8"/>
        <v>50</v>
      </c>
      <c r="Z35">
        <f t="shared" si="9"/>
        <v>33</v>
      </c>
      <c r="AA35">
        <f t="shared" si="10"/>
        <v>91</v>
      </c>
      <c r="AC35" t="s">
        <v>86</v>
      </c>
      <c r="AD35" t="s">
        <v>86</v>
      </c>
      <c r="AE35" t="s">
        <v>343</v>
      </c>
      <c r="AF35">
        <v>92</v>
      </c>
      <c r="AG35">
        <f ca="1" t="shared" si="5"/>
        <v>58</v>
      </c>
      <c r="AH35">
        <f ca="1" t="shared" si="6"/>
        <v>39</v>
      </c>
      <c r="AI35">
        <f ca="1" t="shared" si="7"/>
        <v>152</v>
      </c>
      <c r="AO35" s="11" t="s">
        <v>312</v>
      </c>
    </row>
    <row r="36" spans="3:41" ht="12.75">
      <c r="C36" t="s">
        <v>81</v>
      </c>
      <c r="E36" s="5" t="s">
        <v>85</v>
      </c>
      <c r="F36" s="5">
        <v>50</v>
      </c>
      <c r="G36" s="5">
        <v>33</v>
      </c>
      <c r="H36" s="5">
        <v>136</v>
      </c>
      <c r="K36" s="5" t="s">
        <v>121</v>
      </c>
      <c r="L36" s="5" t="s">
        <v>122</v>
      </c>
      <c r="M36" s="5">
        <v>66</v>
      </c>
      <c r="N36" s="5">
        <v>44</v>
      </c>
      <c r="O36" s="5">
        <v>233</v>
      </c>
      <c r="W36" t="s">
        <v>83</v>
      </c>
      <c r="X36" t="s">
        <v>83</v>
      </c>
      <c r="Y36">
        <f t="shared" si="8"/>
        <v>29</v>
      </c>
      <c r="Z36">
        <f t="shared" si="9"/>
        <v>20</v>
      </c>
      <c r="AA36">
        <f t="shared" si="10"/>
        <v>85</v>
      </c>
      <c r="AC36" t="s">
        <v>86</v>
      </c>
      <c r="AD36" t="s">
        <v>86</v>
      </c>
      <c r="AE36" t="s">
        <v>345</v>
      </c>
      <c r="AF36">
        <v>92</v>
      </c>
      <c r="AG36">
        <f ca="1" t="shared" si="5"/>
        <v>58</v>
      </c>
      <c r="AH36">
        <f ca="1" t="shared" si="6"/>
        <v>39</v>
      </c>
      <c r="AI36">
        <f ca="1" t="shared" si="7"/>
        <v>152</v>
      </c>
      <c r="AO36" s="11" t="s">
        <v>315</v>
      </c>
    </row>
    <row r="37" spans="3:41" ht="12.75">
      <c r="C37" t="s">
        <v>108</v>
      </c>
      <c r="E37" s="5" t="s">
        <v>91</v>
      </c>
      <c r="F37" s="5">
        <v>52</v>
      </c>
      <c r="G37" s="5">
        <v>35</v>
      </c>
      <c r="H37" s="5">
        <v>183</v>
      </c>
      <c r="K37" s="5" t="s">
        <v>127</v>
      </c>
      <c r="L37" s="5" t="s">
        <v>128</v>
      </c>
      <c r="M37" s="5">
        <v>47</v>
      </c>
      <c r="N37" s="5">
        <v>32</v>
      </c>
      <c r="O37" s="5">
        <v>142</v>
      </c>
      <c r="W37" t="s">
        <v>84</v>
      </c>
      <c r="X37" t="s">
        <v>84</v>
      </c>
      <c r="Y37">
        <f t="shared" si="8"/>
        <v>34</v>
      </c>
      <c r="Z37">
        <f t="shared" si="9"/>
        <v>23</v>
      </c>
      <c r="AA37">
        <f t="shared" si="10"/>
        <v>69</v>
      </c>
      <c r="AC37" t="s">
        <v>86</v>
      </c>
      <c r="AD37" t="s">
        <v>86</v>
      </c>
      <c r="AE37" t="s">
        <v>346</v>
      </c>
      <c r="AF37">
        <v>92</v>
      </c>
      <c r="AG37">
        <f ca="1" t="shared" si="5"/>
        <v>58</v>
      </c>
      <c r="AH37">
        <f ca="1" t="shared" si="6"/>
        <v>39</v>
      </c>
      <c r="AI37">
        <f ca="1" t="shared" si="7"/>
        <v>152</v>
      </c>
      <c r="AO37" s="11" t="s">
        <v>317</v>
      </c>
    </row>
    <row r="38" spans="3:41" ht="12.75">
      <c r="C38" t="s">
        <v>106</v>
      </c>
      <c r="E38" s="5" t="s">
        <v>92</v>
      </c>
      <c r="F38" s="5">
        <v>40</v>
      </c>
      <c r="G38" s="5">
        <v>27</v>
      </c>
      <c r="H38" s="5">
        <v>161</v>
      </c>
      <c r="K38" s="5" t="s">
        <v>127</v>
      </c>
      <c r="L38" s="5" t="s">
        <v>70</v>
      </c>
      <c r="M38" s="5">
        <v>47</v>
      </c>
      <c r="N38" s="5">
        <v>32</v>
      </c>
      <c r="O38" s="5">
        <v>134</v>
      </c>
      <c r="W38" t="s">
        <v>85</v>
      </c>
      <c r="X38" t="s">
        <v>85</v>
      </c>
      <c r="Y38">
        <f t="shared" si="8"/>
        <v>50</v>
      </c>
      <c r="Z38">
        <f t="shared" si="9"/>
        <v>33</v>
      </c>
      <c r="AA38">
        <f t="shared" si="10"/>
        <v>136</v>
      </c>
      <c r="AC38" t="s">
        <v>86</v>
      </c>
      <c r="AD38" t="s">
        <v>86</v>
      </c>
      <c r="AE38" s="11" t="s">
        <v>379</v>
      </c>
      <c r="AF38">
        <v>94</v>
      </c>
      <c r="AG38">
        <f ca="1" t="shared" si="5"/>
        <v>58</v>
      </c>
      <c r="AH38">
        <f ca="1" t="shared" si="6"/>
        <v>39</v>
      </c>
      <c r="AI38">
        <f ca="1" t="shared" si="7"/>
        <v>152</v>
      </c>
      <c r="AO38" t="s">
        <v>349</v>
      </c>
    </row>
    <row r="39" spans="3:41" ht="12.75">
      <c r="C39" t="s">
        <v>82</v>
      </c>
      <c r="E39" s="5" t="s">
        <v>93</v>
      </c>
      <c r="F39" s="5">
        <v>35</v>
      </c>
      <c r="G39" s="5">
        <v>24</v>
      </c>
      <c r="H39" s="5">
        <v>88</v>
      </c>
      <c r="K39" s="5" t="s">
        <v>127</v>
      </c>
      <c r="L39" s="5" t="s">
        <v>129</v>
      </c>
      <c r="M39" s="5">
        <v>51</v>
      </c>
      <c r="N39" s="5">
        <v>34</v>
      </c>
      <c r="O39" s="5">
        <v>161</v>
      </c>
      <c r="W39" t="s">
        <v>91</v>
      </c>
      <c r="X39" t="s">
        <v>91</v>
      </c>
      <c r="Y39">
        <f t="shared" si="8"/>
        <v>52</v>
      </c>
      <c r="Z39">
        <f t="shared" si="9"/>
        <v>35</v>
      </c>
      <c r="AA39">
        <f t="shared" si="10"/>
        <v>183</v>
      </c>
      <c r="AC39" t="s">
        <v>86</v>
      </c>
      <c r="AD39" t="s">
        <v>86</v>
      </c>
      <c r="AE39" s="11" t="s">
        <v>380</v>
      </c>
      <c r="AF39">
        <v>94</v>
      </c>
      <c r="AG39">
        <f ca="1" t="shared" si="5"/>
        <v>58</v>
      </c>
      <c r="AH39">
        <f ca="1" t="shared" si="6"/>
        <v>39</v>
      </c>
      <c r="AI39">
        <f ca="1" t="shared" si="7"/>
        <v>152</v>
      </c>
      <c r="AO39" s="11" t="s">
        <v>383</v>
      </c>
    </row>
    <row r="40" spans="3:41" ht="12.75">
      <c r="C40" t="s">
        <v>83</v>
      </c>
      <c r="E40" s="5" t="s">
        <v>94</v>
      </c>
      <c r="F40" s="5">
        <v>46</v>
      </c>
      <c r="G40" s="5">
        <v>31</v>
      </c>
      <c r="H40" s="5">
        <v>148</v>
      </c>
      <c r="K40" s="5" t="s">
        <v>127</v>
      </c>
      <c r="L40" s="5" t="s">
        <v>130</v>
      </c>
      <c r="M40" s="5">
        <v>50</v>
      </c>
      <c r="N40" s="5">
        <v>33</v>
      </c>
      <c r="O40" s="5">
        <v>140</v>
      </c>
      <c r="W40" t="s">
        <v>92</v>
      </c>
      <c r="X40" t="s">
        <v>92</v>
      </c>
      <c r="Y40">
        <f t="shared" si="8"/>
        <v>40</v>
      </c>
      <c r="Z40">
        <f t="shared" si="9"/>
        <v>27</v>
      </c>
      <c r="AA40">
        <f t="shared" si="10"/>
        <v>161</v>
      </c>
      <c r="AC40" t="s">
        <v>86</v>
      </c>
      <c r="AD40" t="s">
        <v>86</v>
      </c>
      <c r="AE40" s="11" t="s">
        <v>382</v>
      </c>
      <c r="AF40">
        <v>94</v>
      </c>
      <c r="AG40">
        <f ca="1" t="shared" si="5"/>
        <v>58</v>
      </c>
      <c r="AH40">
        <f ca="1" t="shared" si="6"/>
        <v>39</v>
      </c>
      <c r="AI40">
        <f ca="1" t="shared" si="7"/>
        <v>152</v>
      </c>
      <c r="AO40" s="11" t="s">
        <v>384</v>
      </c>
    </row>
    <row r="41" spans="3:41" ht="12.75">
      <c r="C41" t="s">
        <v>84</v>
      </c>
      <c r="E41" s="5" t="s">
        <v>97</v>
      </c>
      <c r="F41" s="5">
        <v>34</v>
      </c>
      <c r="G41" s="5">
        <v>23</v>
      </c>
      <c r="H41" s="5">
        <v>90</v>
      </c>
      <c r="K41" s="5" t="s">
        <v>185</v>
      </c>
      <c r="L41" s="5" t="s">
        <v>186</v>
      </c>
      <c r="M41" s="5">
        <v>23</v>
      </c>
      <c r="N41" s="5">
        <v>16</v>
      </c>
      <c r="O41" s="5">
        <v>238</v>
      </c>
      <c r="W41" t="s">
        <v>93</v>
      </c>
      <c r="X41" t="s">
        <v>93</v>
      </c>
      <c r="Y41">
        <f t="shared" si="8"/>
        <v>35</v>
      </c>
      <c r="Z41">
        <f t="shared" si="9"/>
        <v>24</v>
      </c>
      <c r="AA41">
        <f t="shared" si="10"/>
        <v>88</v>
      </c>
      <c r="AC41" t="s">
        <v>86</v>
      </c>
      <c r="AD41" t="s">
        <v>86</v>
      </c>
      <c r="AE41" t="s">
        <v>299</v>
      </c>
      <c r="AF41">
        <v>92</v>
      </c>
      <c r="AG41">
        <f ca="1" t="shared" si="5"/>
        <v>58</v>
      </c>
      <c r="AH41">
        <f ca="1" t="shared" si="6"/>
        <v>39</v>
      </c>
      <c r="AI41">
        <f ca="1" t="shared" si="7"/>
        <v>152</v>
      </c>
      <c r="AO41" s="11" t="s">
        <v>318</v>
      </c>
    </row>
    <row r="42" spans="3:41" ht="12.75">
      <c r="C42" t="s">
        <v>85</v>
      </c>
      <c r="E42" s="5" t="s">
        <v>98</v>
      </c>
      <c r="F42" s="5">
        <v>46</v>
      </c>
      <c r="G42" s="5">
        <v>31</v>
      </c>
      <c r="H42" s="5">
        <v>118</v>
      </c>
      <c r="K42" s="5" t="s">
        <v>185</v>
      </c>
      <c r="L42" s="5" t="s">
        <v>70</v>
      </c>
      <c r="M42" s="5">
        <v>34</v>
      </c>
      <c r="N42" s="5">
        <v>23</v>
      </c>
      <c r="O42" s="5">
        <v>122</v>
      </c>
      <c r="W42" t="s">
        <v>94</v>
      </c>
      <c r="X42" t="s">
        <v>94</v>
      </c>
      <c r="Y42">
        <f t="shared" si="8"/>
        <v>46</v>
      </c>
      <c r="Z42">
        <f t="shared" si="9"/>
        <v>31</v>
      </c>
      <c r="AA42">
        <f t="shared" si="10"/>
        <v>148</v>
      </c>
      <c r="AC42" t="s">
        <v>86</v>
      </c>
      <c r="AD42" t="s">
        <v>86</v>
      </c>
      <c r="AE42" t="s">
        <v>298</v>
      </c>
      <c r="AF42">
        <v>92</v>
      </c>
      <c r="AG42">
        <f ca="1" t="shared" si="5"/>
        <v>58</v>
      </c>
      <c r="AH42">
        <f ca="1" t="shared" si="6"/>
        <v>39</v>
      </c>
      <c r="AI42">
        <f ca="1" t="shared" si="7"/>
        <v>152</v>
      </c>
      <c r="AO42" t="s">
        <v>350</v>
      </c>
    </row>
    <row r="43" spans="3:41" ht="12.75">
      <c r="C43" t="s">
        <v>86</v>
      </c>
      <c r="E43" s="5" t="s">
        <v>99</v>
      </c>
      <c r="F43" s="5">
        <v>24</v>
      </c>
      <c r="G43" s="5">
        <v>16</v>
      </c>
      <c r="H43" s="5">
        <v>86</v>
      </c>
      <c r="K43" s="5" t="s">
        <v>193</v>
      </c>
      <c r="L43" s="5" t="s">
        <v>194</v>
      </c>
      <c r="M43" s="5">
        <v>33</v>
      </c>
      <c r="N43" s="5">
        <v>22</v>
      </c>
      <c r="O43" s="5">
        <v>117</v>
      </c>
      <c r="W43" t="s">
        <v>97</v>
      </c>
      <c r="X43" t="s">
        <v>97</v>
      </c>
      <c r="Y43">
        <f t="shared" si="8"/>
        <v>34</v>
      </c>
      <c r="Z43">
        <f t="shared" si="9"/>
        <v>23</v>
      </c>
      <c r="AA43">
        <f t="shared" si="10"/>
        <v>90</v>
      </c>
      <c r="AC43" t="s">
        <v>86</v>
      </c>
      <c r="AD43" t="s">
        <v>86</v>
      </c>
      <c r="AE43" s="11" t="s">
        <v>307</v>
      </c>
      <c r="AF43">
        <v>93</v>
      </c>
      <c r="AG43">
        <f ca="1" t="shared" si="5"/>
        <v>58</v>
      </c>
      <c r="AH43">
        <f ca="1" t="shared" si="6"/>
        <v>39</v>
      </c>
      <c r="AI43">
        <f ca="1" t="shared" si="7"/>
        <v>152</v>
      </c>
      <c r="AO43" t="s">
        <v>353</v>
      </c>
    </row>
    <row r="44" spans="3:41" ht="12.75">
      <c r="C44" t="s">
        <v>91</v>
      </c>
      <c r="E44" s="5" t="s">
        <v>100</v>
      </c>
      <c r="F44" s="5">
        <v>58</v>
      </c>
      <c r="G44" s="5">
        <v>39</v>
      </c>
      <c r="H44" s="5">
        <v>130</v>
      </c>
      <c r="K44" s="5" t="s">
        <v>193</v>
      </c>
      <c r="L44" s="5" t="s">
        <v>195</v>
      </c>
      <c r="M44" s="5">
        <v>30</v>
      </c>
      <c r="N44" s="5">
        <v>20</v>
      </c>
      <c r="O44" s="5">
        <v>84</v>
      </c>
      <c r="W44" t="s">
        <v>98</v>
      </c>
      <c r="X44" t="s">
        <v>98</v>
      </c>
      <c r="Y44">
        <f t="shared" si="8"/>
        <v>46</v>
      </c>
      <c r="Z44">
        <f t="shared" si="9"/>
        <v>31</v>
      </c>
      <c r="AA44">
        <f t="shared" si="10"/>
        <v>118</v>
      </c>
      <c r="AC44" t="s">
        <v>86</v>
      </c>
      <c r="AD44" t="s">
        <v>86</v>
      </c>
      <c r="AE44" t="s">
        <v>291</v>
      </c>
      <c r="AF44">
        <v>92</v>
      </c>
      <c r="AG44">
        <f ca="1" t="shared" si="5"/>
        <v>58</v>
      </c>
      <c r="AH44">
        <f ca="1" t="shared" si="6"/>
        <v>39</v>
      </c>
      <c r="AI44">
        <f ca="1" t="shared" si="7"/>
        <v>152</v>
      </c>
      <c r="AO44" s="11" t="s">
        <v>385</v>
      </c>
    </row>
    <row r="45" spans="3:41" ht="12.75">
      <c r="C45" t="s">
        <v>92</v>
      </c>
      <c r="E45" s="5" t="s">
        <v>101</v>
      </c>
      <c r="F45" s="5">
        <v>48</v>
      </c>
      <c r="G45" s="5">
        <v>32</v>
      </c>
      <c r="H45" s="5">
        <v>101</v>
      </c>
      <c r="K45" s="5" t="s">
        <v>193</v>
      </c>
      <c r="L45" s="5" t="s">
        <v>196</v>
      </c>
      <c r="M45" s="5">
        <v>27</v>
      </c>
      <c r="N45" s="5">
        <v>18</v>
      </c>
      <c r="O45" s="5">
        <v>86</v>
      </c>
      <c r="W45" t="s">
        <v>99</v>
      </c>
      <c r="X45" t="s">
        <v>99</v>
      </c>
      <c r="Y45">
        <f t="shared" si="8"/>
        <v>24</v>
      </c>
      <c r="Z45">
        <f t="shared" si="9"/>
        <v>16</v>
      </c>
      <c r="AA45">
        <f t="shared" si="10"/>
        <v>86</v>
      </c>
      <c r="AC45" t="s">
        <v>86</v>
      </c>
      <c r="AD45" t="s">
        <v>86</v>
      </c>
      <c r="AE45" s="11" t="s">
        <v>309</v>
      </c>
      <c r="AF45">
        <v>93</v>
      </c>
      <c r="AG45">
        <f ca="1" t="shared" si="5"/>
        <v>58</v>
      </c>
      <c r="AH45">
        <f ca="1" t="shared" si="6"/>
        <v>39</v>
      </c>
      <c r="AI45">
        <f ca="1" t="shared" si="7"/>
        <v>152</v>
      </c>
      <c r="AO45" s="11" t="s">
        <v>319</v>
      </c>
    </row>
    <row r="46" spans="3:41" ht="12.75">
      <c r="C46" t="s">
        <v>93</v>
      </c>
      <c r="E46" s="5" t="s">
        <v>112</v>
      </c>
      <c r="F46" s="5">
        <v>36</v>
      </c>
      <c r="G46" s="5">
        <v>24</v>
      </c>
      <c r="H46" s="5">
        <v>145</v>
      </c>
      <c r="K46" s="5" t="s">
        <v>193</v>
      </c>
      <c r="L46" s="5" t="s">
        <v>70</v>
      </c>
      <c r="M46" s="5">
        <v>29</v>
      </c>
      <c r="N46" s="5">
        <v>20</v>
      </c>
      <c r="O46" s="5">
        <v>60</v>
      </c>
      <c r="W46" t="s">
        <v>100</v>
      </c>
      <c r="X46" t="s">
        <v>100</v>
      </c>
      <c r="Y46">
        <f t="shared" si="8"/>
        <v>58</v>
      </c>
      <c r="Z46">
        <f t="shared" si="9"/>
        <v>39</v>
      </c>
      <c r="AA46">
        <f t="shared" si="10"/>
        <v>130</v>
      </c>
      <c r="AC46" t="s">
        <v>86</v>
      </c>
      <c r="AD46" t="s">
        <v>86</v>
      </c>
      <c r="AE46" t="s">
        <v>292</v>
      </c>
      <c r="AF46">
        <v>92</v>
      </c>
      <c r="AG46">
        <f ca="1" t="shared" si="5"/>
        <v>58</v>
      </c>
      <c r="AH46">
        <f ca="1" t="shared" si="6"/>
        <v>39</v>
      </c>
      <c r="AI46">
        <f ca="1" t="shared" si="7"/>
        <v>152</v>
      </c>
      <c r="AO46" t="s">
        <v>294</v>
      </c>
    </row>
    <row r="47" spans="3:41" ht="12.75">
      <c r="C47" t="s">
        <v>94</v>
      </c>
      <c r="E47" s="5" t="s">
        <v>113</v>
      </c>
      <c r="F47" s="5">
        <v>33</v>
      </c>
      <c r="G47" s="5">
        <v>22</v>
      </c>
      <c r="H47" s="5">
        <v>196</v>
      </c>
      <c r="K47" s="5" t="s">
        <v>193</v>
      </c>
      <c r="L47" s="5" t="s">
        <v>197</v>
      </c>
      <c r="M47" s="5">
        <v>29</v>
      </c>
      <c r="N47" s="5">
        <v>20</v>
      </c>
      <c r="O47" s="5">
        <v>109</v>
      </c>
      <c r="W47" t="s">
        <v>101</v>
      </c>
      <c r="X47" t="s">
        <v>101</v>
      </c>
      <c r="Y47">
        <f t="shared" si="8"/>
        <v>48</v>
      </c>
      <c r="Z47">
        <f t="shared" si="9"/>
        <v>32</v>
      </c>
      <c r="AA47">
        <f t="shared" si="10"/>
        <v>101</v>
      </c>
      <c r="AC47" t="s">
        <v>86</v>
      </c>
      <c r="AD47" t="s">
        <v>86</v>
      </c>
      <c r="AE47" s="11" t="s">
        <v>368</v>
      </c>
      <c r="AF47">
        <v>94</v>
      </c>
      <c r="AG47">
        <f ca="1" t="shared" si="5"/>
        <v>58</v>
      </c>
      <c r="AH47">
        <f ca="1" t="shared" si="6"/>
        <v>39</v>
      </c>
      <c r="AI47">
        <f ca="1" t="shared" si="7"/>
        <v>152</v>
      </c>
      <c r="AO47" s="11" t="s">
        <v>387</v>
      </c>
    </row>
    <row r="48" spans="3:41" ht="12.75">
      <c r="C48" t="s">
        <v>95</v>
      </c>
      <c r="E48" s="5" t="s">
        <v>114</v>
      </c>
      <c r="F48" s="5">
        <v>58</v>
      </c>
      <c r="G48" s="5">
        <v>39</v>
      </c>
      <c r="H48" s="5">
        <v>129</v>
      </c>
      <c r="K48" s="5" t="s">
        <v>200</v>
      </c>
      <c r="L48" s="5" t="s">
        <v>201</v>
      </c>
      <c r="M48" s="5">
        <v>32</v>
      </c>
      <c r="N48" s="5">
        <v>21</v>
      </c>
      <c r="O48" s="5">
        <v>92</v>
      </c>
      <c r="W48" t="s">
        <v>112</v>
      </c>
      <c r="X48" t="s">
        <v>112</v>
      </c>
      <c r="Y48">
        <f t="shared" si="8"/>
        <v>36</v>
      </c>
      <c r="Z48">
        <f t="shared" si="9"/>
        <v>24</v>
      </c>
      <c r="AA48">
        <f t="shared" si="10"/>
        <v>145</v>
      </c>
      <c r="AC48" t="s">
        <v>86</v>
      </c>
      <c r="AD48" t="s">
        <v>86</v>
      </c>
      <c r="AE48" s="11" t="s">
        <v>312</v>
      </c>
      <c r="AF48">
        <v>93</v>
      </c>
      <c r="AG48">
        <f ca="1" t="shared" si="5"/>
        <v>58</v>
      </c>
      <c r="AH48">
        <f ca="1" t="shared" si="6"/>
        <v>39</v>
      </c>
      <c r="AI48">
        <f ca="1" t="shared" si="7"/>
        <v>152</v>
      </c>
      <c r="AO48" s="11" t="s">
        <v>388</v>
      </c>
    </row>
    <row r="49" spans="3:41" ht="12.75">
      <c r="C49" t="s">
        <v>277</v>
      </c>
      <c r="E49" s="5" t="s">
        <v>115</v>
      </c>
      <c r="F49" s="5">
        <v>47</v>
      </c>
      <c r="G49" s="5">
        <v>32</v>
      </c>
      <c r="H49" s="5">
        <v>108</v>
      </c>
      <c r="K49" s="5" t="s">
        <v>200</v>
      </c>
      <c r="L49" s="5" t="s">
        <v>70</v>
      </c>
      <c r="M49" s="5">
        <v>27</v>
      </c>
      <c r="N49" s="5">
        <v>18</v>
      </c>
      <c r="O49" s="5">
        <v>89</v>
      </c>
      <c r="W49" t="s">
        <v>113</v>
      </c>
      <c r="X49" t="s">
        <v>113</v>
      </c>
      <c r="Y49">
        <f t="shared" si="8"/>
        <v>33</v>
      </c>
      <c r="Z49">
        <f t="shared" si="9"/>
        <v>22</v>
      </c>
      <c r="AA49">
        <f t="shared" si="10"/>
        <v>196</v>
      </c>
      <c r="AC49" t="s">
        <v>86</v>
      </c>
      <c r="AD49" t="s">
        <v>86</v>
      </c>
      <c r="AE49" s="11" t="s">
        <v>315</v>
      </c>
      <c r="AF49">
        <v>93</v>
      </c>
      <c r="AG49">
        <f ca="1" t="shared" si="5"/>
        <v>58</v>
      </c>
      <c r="AH49">
        <f ca="1" t="shared" si="6"/>
        <v>39</v>
      </c>
      <c r="AI49">
        <f ca="1" t="shared" si="7"/>
        <v>152</v>
      </c>
      <c r="AO49" s="11" t="s">
        <v>367</v>
      </c>
    </row>
    <row r="50" spans="3:41" ht="12.75">
      <c r="C50" t="s">
        <v>97</v>
      </c>
      <c r="E50" s="5" t="s">
        <v>116</v>
      </c>
      <c r="F50" s="5">
        <v>66</v>
      </c>
      <c r="G50" s="5">
        <v>44</v>
      </c>
      <c r="H50" s="5">
        <v>190</v>
      </c>
      <c r="K50" s="5" t="s">
        <v>208</v>
      </c>
      <c r="L50" s="5" t="s">
        <v>202</v>
      </c>
      <c r="M50" s="5">
        <v>28</v>
      </c>
      <c r="N50" s="5">
        <v>19</v>
      </c>
      <c r="O50" s="5">
        <v>84</v>
      </c>
      <c r="W50" t="s">
        <v>114</v>
      </c>
      <c r="X50" t="s">
        <v>114</v>
      </c>
      <c r="Y50">
        <f t="shared" si="8"/>
        <v>58</v>
      </c>
      <c r="Z50">
        <f t="shared" si="9"/>
        <v>39</v>
      </c>
      <c r="AA50">
        <f t="shared" si="10"/>
        <v>129</v>
      </c>
      <c r="AC50" t="s">
        <v>86</v>
      </c>
      <c r="AD50" t="s">
        <v>86</v>
      </c>
      <c r="AE50" s="11" t="s">
        <v>317</v>
      </c>
      <c r="AF50">
        <v>93</v>
      </c>
      <c r="AG50">
        <f ca="1" t="shared" si="5"/>
        <v>58</v>
      </c>
      <c r="AH50">
        <f ca="1" t="shared" si="6"/>
        <v>39</v>
      </c>
      <c r="AI50">
        <f ca="1" t="shared" si="7"/>
        <v>152</v>
      </c>
      <c r="AO50" s="11" t="s">
        <v>321</v>
      </c>
    </row>
    <row r="51" spans="3:41" ht="12.75">
      <c r="C51" t="s">
        <v>98</v>
      </c>
      <c r="E51" s="5" t="s">
        <v>120</v>
      </c>
      <c r="F51" s="5">
        <v>57</v>
      </c>
      <c r="G51" s="5">
        <v>38</v>
      </c>
      <c r="H51" s="5">
        <v>138</v>
      </c>
      <c r="K51" s="5" t="s">
        <v>208</v>
      </c>
      <c r="L51" s="5" t="s">
        <v>203</v>
      </c>
      <c r="M51" s="5">
        <v>30</v>
      </c>
      <c r="N51" s="5">
        <v>20</v>
      </c>
      <c r="O51" s="5">
        <v>110</v>
      </c>
      <c r="W51" t="s">
        <v>115</v>
      </c>
      <c r="X51" t="s">
        <v>115</v>
      </c>
      <c r="Y51">
        <f t="shared" si="8"/>
        <v>47</v>
      </c>
      <c r="Z51">
        <f t="shared" si="9"/>
        <v>32</v>
      </c>
      <c r="AA51">
        <f t="shared" si="10"/>
        <v>108</v>
      </c>
      <c r="AC51" t="s">
        <v>86</v>
      </c>
      <c r="AD51" t="s">
        <v>86</v>
      </c>
      <c r="AE51" t="s">
        <v>349</v>
      </c>
      <c r="AF51">
        <v>92</v>
      </c>
      <c r="AG51">
        <f ca="1" t="shared" si="5"/>
        <v>58</v>
      </c>
      <c r="AH51">
        <f ca="1" t="shared" si="6"/>
        <v>39</v>
      </c>
      <c r="AI51">
        <f ca="1" t="shared" si="7"/>
        <v>152</v>
      </c>
      <c r="AO51" s="11" t="s">
        <v>316</v>
      </c>
    </row>
    <row r="52" spans="3:41" ht="12.75">
      <c r="C52" t="s">
        <v>99</v>
      </c>
      <c r="E52" s="5" t="s">
        <v>123</v>
      </c>
      <c r="F52" s="5">
        <v>24</v>
      </c>
      <c r="G52" s="5">
        <v>16</v>
      </c>
      <c r="H52" s="5">
        <v>95</v>
      </c>
      <c r="K52" s="5" t="s">
        <v>208</v>
      </c>
      <c r="L52" s="5" t="s">
        <v>70</v>
      </c>
      <c r="M52" s="5">
        <v>24</v>
      </c>
      <c r="N52" s="5">
        <v>16</v>
      </c>
      <c r="O52" s="5">
        <v>58</v>
      </c>
      <c r="W52" t="s">
        <v>116</v>
      </c>
      <c r="X52" t="s">
        <v>116</v>
      </c>
      <c r="Y52">
        <f t="shared" si="8"/>
        <v>66</v>
      </c>
      <c r="Z52">
        <f t="shared" si="9"/>
        <v>44</v>
      </c>
      <c r="AA52">
        <f t="shared" si="10"/>
        <v>190</v>
      </c>
      <c r="AC52" t="s">
        <v>86</v>
      </c>
      <c r="AD52" t="s">
        <v>86</v>
      </c>
      <c r="AE52" s="11" t="s">
        <v>383</v>
      </c>
      <c r="AF52">
        <v>94</v>
      </c>
      <c r="AG52">
        <f ca="1" t="shared" si="5"/>
        <v>58</v>
      </c>
      <c r="AH52">
        <f ca="1" t="shared" si="6"/>
        <v>39</v>
      </c>
      <c r="AI52">
        <f ca="1" t="shared" si="7"/>
        <v>152</v>
      </c>
      <c r="AO52" t="s">
        <v>352</v>
      </c>
    </row>
    <row r="53" spans="3:41" ht="12.75">
      <c r="C53" t="s">
        <v>100</v>
      </c>
      <c r="E53" s="5" t="s">
        <v>124</v>
      </c>
      <c r="F53" s="5">
        <v>46</v>
      </c>
      <c r="G53" s="5">
        <v>31</v>
      </c>
      <c r="H53" s="5">
        <v>126</v>
      </c>
      <c r="K53" s="5" t="s">
        <v>208</v>
      </c>
      <c r="L53" s="5" t="s">
        <v>209</v>
      </c>
      <c r="M53" s="5">
        <v>26</v>
      </c>
      <c r="N53" s="5">
        <v>17</v>
      </c>
      <c r="O53" s="5">
        <v>114</v>
      </c>
      <c r="W53" t="s">
        <v>120</v>
      </c>
      <c r="X53" t="s">
        <v>120</v>
      </c>
      <c r="Y53">
        <f t="shared" si="8"/>
        <v>57</v>
      </c>
      <c r="Z53">
        <f t="shared" si="9"/>
        <v>38</v>
      </c>
      <c r="AA53">
        <f t="shared" si="10"/>
        <v>138</v>
      </c>
      <c r="AC53" t="s">
        <v>86</v>
      </c>
      <c r="AD53" t="s">
        <v>86</v>
      </c>
      <c r="AE53" s="11" t="s">
        <v>384</v>
      </c>
      <c r="AF53">
        <v>94</v>
      </c>
      <c r="AG53">
        <f ca="1" t="shared" si="5"/>
        <v>58</v>
      </c>
      <c r="AH53">
        <f ca="1" t="shared" si="6"/>
        <v>39</v>
      </c>
      <c r="AI53">
        <f ca="1" t="shared" si="7"/>
        <v>152</v>
      </c>
      <c r="AO53" s="11" t="s">
        <v>389</v>
      </c>
    </row>
    <row r="54" spans="3:41" ht="12.75">
      <c r="C54" t="s">
        <v>101</v>
      </c>
      <c r="E54" s="5" t="s">
        <v>125</v>
      </c>
      <c r="F54" s="5">
        <v>38</v>
      </c>
      <c r="G54" s="5">
        <v>25</v>
      </c>
      <c r="H54" s="5">
        <v>94</v>
      </c>
      <c r="K54" s="5" t="s">
        <v>206</v>
      </c>
      <c r="L54" s="5" t="s">
        <v>207</v>
      </c>
      <c r="M54" s="5">
        <v>38</v>
      </c>
      <c r="N54" s="5">
        <v>25</v>
      </c>
      <c r="O54" s="5">
        <v>234</v>
      </c>
      <c r="W54" t="s">
        <v>123</v>
      </c>
      <c r="X54" t="s">
        <v>123</v>
      </c>
      <c r="Y54">
        <f t="shared" si="8"/>
        <v>24</v>
      </c>
      <c r="Z54">
        <f t="shared" si="9"/>
        <v>16</v>
      </c>
      <c r="AA54">
        <f t="shared" si="10"/>
        <v>95</v>
      </c>
      <c r="AC54" t="s">
        <v>86</v>
      </c>
      <c r="AD54" t="s">
        <v>86</v>
      </c>
      <c r="AE54" s="11" t="s">
        <v>318</v>
      </c>
      <c r="AF54">
        <v>93</v>
      </c>
      <c r="AG54">
        <f ca="1" t="shared" si="5"/>
        <v>58</v>
      </c>
      <c r="AH54">
        <f ca="1" t="shared" si="6"/>
        <v>39</v>
      </c>
      <c r="AI54">
        <f ca="1" t="shared" si="7"/>
        <v>152</v>
      </c>
      <c r="AO54" s="11" t="s">
        <v>313</v>
      </c>
    </row>
    <row r="55" spans="3:41" ht="12.75">
      <c r="C55" t="s">
        <v>102</v>
      </c>
      <c r="E55" s="5" t="s">
        <v>126</v>
      </c>
      <c r="F55" s="5">
        <v>50</v>
      </c>
      <c r="G55" s="5">
        <v>33</v>
      </c>
      <c r="H55" s="5">
        <v>180</v>
      </c>
      <c r="K55" s="5" t="s">
        <v>206</v>
      </c>
      <c r="L55" s="5" t="s">
        <v>70</v>
      </c>
      <c r="M55" s="5">
        <v>48</v>
      </c>
      <c r="N55" s="5">
        <v>32</v>
      </c>
      <c r="O55" s="5">
        <v>80</v>
      </c>
      <c r="W55" t="s">
        <v>124</v>
      </c>
      <c r="X55" t="s">
        <v>124</v>
      </c>
      <c r="Y55">
        <f t="shared" si="8"/>
        <v>46</v>
      </c>
      <c r="Z55">
        <f t="shared" si="9"/>
        <v>31</v>
      </c>
      <c r="AA55">
        <f t="shared" si="10"/>
        <v>126</v>
      </c>
      <c r="AC55" t="s">
        <v>86</v>
      </c>
      <c r="AD55" t="s">
        <v>86</v>
      </c>
      <c r="AE55" t="s">
        <v>350</v>
      </c>
      <c r="AF55">
        <v>92</v>
      </c>
      <c r="AG55">
        <f ca="1" t="shared" si="5"/>
        <v>58</v>
      </c>
      <c r="AH55">
        <f ca="1" t="shared" si="6"/>
        <v>39</v>
      </c>
      <c r="AI55">
        <f ca="1" t="shared" si="7"/>
        <v>152</v>
      </c>
      <c r="AO55" s="11" t="s">
        <v>314</v>
      </c>
    </row>
    <row r="56" spans="3:41" ht="12.75">
      <c r="C56" t="s">
        <v>112</v>
      </c>
      <c r="E56" s="5" t="s">
        <v>136</v>
      </c>
      <c r="F56" s="5">
        <v>30</v>
      </c>
      <c r="G56" s="5">
        <v>20</v>
      </c>
      <c r="H56" s="5">
        <v>105</v>
      </c>
      <c r="K56" s="5" t="s">
        <v>206</v>
      </c>
      <c r="L56" s="5" t="s">
        <v>212</v>
      </c>
      <c r="M56" s="5">
        <v>48</v>
      </c>
      <c r="N56" s="5">
        <v>32</v>
      </c>
      <c r="O56" s="5">
        <v>179</v>
      </c>
      <c r="W56" t="s">
        <v>125</v>
      </c>
      <c r="X56" t="s">
        <v>125</v>
      </c>
      <c r="Y56">
        <f t="shared" si="8"/>
        <v>38</v>
      </c>
      <c r="Z56">
        <f t="shared" si="9"/>
        <v>25</v>
      </c>
      <c r="AA56">
        <f t="shared" si="10"/>
        <v>94</v>
      </c>
      <c r="AC56" t="s">
        <v>86</v>
      </c>
      <c r="AD56" t="s">
        <v>86</v>
      </c>
      <c r="AE56" t="s">
        <v>353</v>
      </c>
      <c r="AF56">
        <v>92</v>
      </c>
      <c r="AG56">
        <f ca="1" t="shared" si="5"/>
        <v>58</v>
      </c>
      <c r="AH56">
        <f ca="1" t="shared" si="6"/>
        <v>39</v>
      </c>
      <c r="AI56">
        <f ca="1" t="shared" si="7"/>
        <v>152</v>
      </c>
      <c r="AO56" s="11" t="s">
        <v>386</v>
      </c>
    </row>
    <row r="57" spans="3:41" ht="12.75">
      <c r="C57" t="s">
        <v>113</v>
      </c>
      <c r="E57" s="5" t="s">
        <v>131</v>
      </c>
      <c r="F57" s="5">
        <v>45</v>
      </c>
      <c r="G57" s="5">
        <v>30</v>
      </c>
      <c r="H57" s="5">
        <v>111</v>
      </c>
      <c r="K57" s="5" t="s">
        <v>214</v>
      </c>
      <c r="L57" s="5" t="s">
        <v>215</v>
      </c>
      <c r="M57" s="5">
        <v>66</v>
      </c>
      <c r="N57" s="5">
        <v>44</v>
      </c>
      <c r="O57" s="5">
        <v>186</v>
      </c>
      <c r="W57" t="s">
        <v>126</v>
      </c>
      <c r="X57" t="s">
        <v>126</v>
      </c>
      <c r="Y57">
        <f t="shared" si="8"/>
        <v>50</v>
      </c>
      <c r="Z57">
        <f t="shared" si="9"/>
        <v>33</v>
      </c>
      <c r="AA57">
        <f t="shared" si="10"/>
        <v>180</v>
      </c>
      <c r="AC57" t="s">
        <v>86</v>
      </c>
      <c r="AD57" t="s">
        <v>86</v>
      </c>
      <c r="AE57" s="11" t="s">
        <v>385</v>
      </c>
      <c r="AF57">
        <v>94</v>
      </c>
      <c r="AG57">
        <f ca="1" t="shared" si="5"/>
        <v>58</v>
      </c>
      <c r="AH57">
        <f ca="1" t="shared" si="6"/>
        <v>39</v>
      </c>
      <c r="AI57">
        <f ca="1" t="shared" si="7"/>
        <v>152</v>
      </c>
      <c r="AO57" s="11" t="s">
        <v>391</v>
      </c>
    </row>
    <row r="58" spans="3:41" ht="12.75">
      <c r="C58" t="s">
        <v>114</v>
      </c>
      <c r="E58" s="5" t="s">
        <v>132</v>
      </c>
      <c r="F58" s="5">
        <v>56</v>
      </c>
      <c r="G58" s="5">
        <v>37</v>
      </c>
      <c r="H58" s="5">
        <v>149</v>
      </c>
      <c r="K58" s="5" t="s">
        <v>214</v>
      </c>
      <c r="L58" s="5" t="s">
        <v>70</v>
      </c>
      <c r="M58" s="5">
        <v>64</v>
      </c>
      <c r="N58" s="5">
        <v>43</v>
      </c>
      <c r="O58" s="5">
        <v>180</v>
      </c>
      <c r="W58" t="s">
        <v>136</v>
      </c>
      <c r="X58" t="s">
        <v>136</v>
      </c>
      <c r="Y58">
        <f t="shared" si="8"/>
        <v>30</v>
      </c>
      <c r="Z58">
        <f t="shared" si="9"/>
        <v>20</v>
      </c>
      <c r="AA58">
        <f t="shared" si="10"/>
        <v>105</v>
      </c>
      <c r="AC58" t="s">
        <v>86</v>
      </c>
      <c r="AD58" t="s">
        <v>86</v>
      </c>
      <c r="AE58" s="11" t="s">
        <v>319</v>
      </c>
      <c r="AF58">
        <v>93</v>
      </c>
      <c r="AG58">
        <f ca="1" t="shared" si="5"/>
        <v>58</v>
      </c>
      <c r="AH58">
        <f ca="1" t="shared" si="6"/>
        <v>39</v>
      </c>
      <c r="AI58">
        <f ca="1" t="shared" si="7"/>
        <v>152</v>
      </c>
      <c r="AO58" t="s">
        <v>348</v>
      </c>
    </row>
    <row r="59" spans="3:41" ht="12.75">
      <c r="C59" t="s">
        <v>115</v>
      </c>
      <c r="E59" s="5" t="s">
        <v>133</v>
      </c>
      <c r="F59" s="5">
        <v>51</v>
      </c>
      <c r="G59" s="5">
        <v>34</v>
      </c>
      <c r="H59" s="5">
        <v>219</v>
      </c>
      <c r="K59" s="5" t="s">
        <v>221</v>
      </c>
      <c r="L59" s="5" t="s">
        <v>222</v>
      </c>
      <c r="M59" s="5">
        <v>34</v>
      </c>
      <c r="N59" s="5">
        <v>23</v>
      </c>
      <c r="O59" s="5">
        <v>118</v>
      </c>
      <c r="W59" t="s">
        <v>131</v>
      </c>
      <c r="X59" t="s">
        <v>131</v>
      </c>
      <c r="Y59">
        <f t="shared" si="8"/>
        <v>45</v>
      </c>
      <c r="Z59">
        <f t="shared" si="9"/>
        <v>30</v>
      </c>
      <c r="AA59">
        <f t="shared" si="10"/>
        <v>111</v>
      </c>
      <c r="AC59" t="s">
        <v>86</v>
      </c>
      <c r="AD59" t="s">
        <v>86</v>
      </c>
      <c r="AE59" t="s">
        <v>294</v>
      </c>
      <c r="AF59">
        <v>92</v>
      </c>
      <c r="AG59">
        <f ca="1" t="shared" si="5"/>
        <v>58</v>
      </c>
      <c r="AH59">
        <f ca="1" t="shared" si="6"/>
        <v>39</v>
      </c>
      <c r="AI59">
        <f ca="1" t="shared" si="7"/>
        <v>152</v>
      </c>
      <c r="AO59" s="11" t="s">
        <v>392</v>
      </c>
    </row>
    <row r="60" spans="3:41" ht="12.75">
      <c r="C60" t="s">
        <v>116</v>
      </c>
      <c r="E60" s="5" t="s">
        <v>134</v>
      </c>
      <c r="F60" s="5">
        <v>27</v>
      </c>
      <c r="G60" s="5">
        <v>18</v>
      </c>
      <c r="H60" s="5">
        <v>74</v>
      </c>
      <c r="K60" s="5" t="s">
        <v>221</v>
      </c>
      <c r="L60" s="5" t="s">
        <v>243</v>
      </c>
      <c r="M60" s="5">
        <v>40</v>
      </c>
      <c r="N60" s="5">
        <v>27</v>
      </c>
      <c r="O60" s="5">
        <v>115</v>
      </c>
      <c r="W60" t="s">
        <v>132</v>
      </c>
      <c r="X60" t="s">
        <v>132</v>
      </c>
      <c r="Y60">
        <f t="shared" si="8"/>
        <v>56</v>
      </c>
      <c r="Z60">
        <f t="shared" si="9"/>
        <v>37</v>
      </c>
      <c r="AA60">
        <f t="shared" si="10"/>
        <v>149</v>
      </c>
      <c r="AC60" t="s">
        <v>86</v>
      </c>
      <c r="AD60" t="s">
        <v>86</v>
      </c>
      <c r="AE60" s="11" t="s">
        <v>387</v>
      </c>
      <c r="AF60">
        <v>94</v>
      </c>
      <c r="AG60">
        <f ca="1" t="shared" si="5"/>
        <v>58</v>
      </c>
      <c r="AH60">
        <f ca="1" t="shared" si="6"/>
        <v>39</v>
      </c>
      <c r="AI60">
        <f ca="1" t="shared" si="7"/>
        <v>152</v>
      </c>
      <c r="AO60" s="11" t="s">
        <v>322</v>
      </c>
    </row>
    <row r="61" spans="3:41" ht="12.75">
      <c r="C61" t="s">
        <v>117</v>
      </c>
      <c r="E61" s="5" t="s">
        <v>135</v>
      </c>
      <c r="F61" s="5">
        <v>46</v>
      </c>
      <c r="G61" s="5">
        <v>31</v>
      </c>
      <c r="H61" s="5">
        <v>115</v>
      </c>
      <c r="K61" s="5" t="s">
        <v>221</v>
      </c>
      <c r="L61" s="5" t="s">
        <v>223</v>
      </c>
      <c r="M61" s="5">
        <v>40</v>
      </c>
      <c r="N61" s="5">
        <v>27</v>
      </c>
      <c r="O61" s="5">
        <v>118</v>
      </c>
      <c r="W61" t="s">
        <v>133</v>
      </c>
      <c r="X61" t="s">
        <v>133</v>
      </c>
      <c r="Y61">
        <f t="shared" si="8"/>
        <v>51</v>
      </c>
      <c r="Z61">
        <f t="shared" si="9"/>
        <v>34</v>
      </c>
      <c r="AA61">
        <f t="shared" si="10"/>
        <v>219</v>
      </c>
      <c r="AC61" t="s">
        <v>86</v>
      </c>
      <c r="AD61" t="s">
        <v>86</v>
      </c>
      <c r="AE61" s="11" t="s">
        <v>388</v>
      </c>
      <c r="AF61">
        <v>94</v>
      </c>
      <c r="AG61">
        <f ca="1" t="shared" si="5"/>
        <v>58</v>
      </c>
      <c r="AH61">
        <f ca="1" t="shared" si="6"/>
        <v>39</v>
      </c>
      <c r="AI61">
        <f ca="1" t="shared" si="7"/>
        <v>152</v>
      </c>
      <c r="AO61" s="11" t="s">
        <v>303</v>
      </c>
    </row>
    <row r="62" spans="3:41" ht="12.75">
      <c r="C62" t="s">
        <v>120</v>
      </c>
      <c r="E62" s="5" t="s">
        <v>138</v>
      </c>
      <c r="F62" s="5">
        <v>70</v>
      </c>
      <c r="G62" s="5">
        <v>47</v>
      </c>
      <c r="H62" s="5">
        <v>190</v>
      </c>
      <c r="K62" s="5" t="s">
        <v>221</v>
      </c>
      <c r="L62" s="5" t="s">
        <v>244</v>
      </c>
      <c r="M62" s="5">
        <v>35</v>
      </c>
      <c r="N62" s="5">
        <v>24</v>
      </c>
      <c r="O62" s="5">
        <v>121</v>
      </c>
      <c r="W62" t="s">
        <v>134</v>
      </c>
      <c r="X62" t="s">
        <v>134</v>
      </c>
      <c r="Y62">
        <f t="shared" si="8"/>
        <v>27</v>
      </c>
      <c r="Z62">
        <f t="shared" si="9"/>
        <v>18</v>
      </c>
      <c r="AA62">
        <f t="shared" si="10"/>
        <v>74</v>
      </c>
      <c r="AC62" t="s">
        <v>86</v>
      </c>
      <c r="AD62" t="s">
        <v>86</v>
      </c>
      <c r="AE62" s="11" t="s">
        <v>367</v>
      </c>
      <c r="AF62">
        <v>94</v>
      </c>
      <c r="AG62">
        <f ca="1" t="shared" si="5"/>
        <v>58</v>
      </c>
      <c r="AH62">
        <f ca="1" t="shared" si="6"/>
        <v>39</v>
      </c>
      <c r="AI62">
        <f ca="1" t="shared" si="7"/>
        <v>152</v>
      </c>
      <c r="AO62" s="11" t="s">
        <v>324</v>
      </c>
    </row>
    <row r="63" spans="3:41" ht="12.75">
      <c r="C63" t="s">
        <v>121</v>
      </c>
      <c r="E63" s="5" t="s">
        <v>137</v>
      </c>
      <c r="F63" s="5">
        <v>62</v>
      </c>
      <c r="G63" s="5">
        <v>41</v>
      </c>
      <c r="H63" s="5">
        <v>215</v>
      </c>
      <c r="K63" s="5" t="s">
        <v>221</v>
      </c>
      <c r="L63" s="5" t="s">
        <v>70</v>
      </c>
      <c r="M63" s="5">
        <v>34</v>
      </c>
      <c r="N63" s="5">
        <v>23</v>
      </c>
      <c r="O63" s="5">
        <v>115</v>
      </c>
      <c r="W63" t="s">
        <v>135</v>
      </c>
      <c r="X63" t="s">
        <v>135</v>
      </c>
      <c r="Y63">
        <f t="shared" si="8"/>
        <v>46</v>
      </c>
      <c r="Z63">
        <f t="shared" si="9"/>
        <v>31</v>
      </c>
      <c r="AA63">
        <f t="shared" si="10"/>
        <v>115</v>
      </c>
      <c r="AC63" t="s">
        <v>86</v>
      </c>
      <c r="AD63" t="s">
        <v>86</v>
      </c>
      <c r="AE63" s="11" t="s">
        <v>321</v>
      </c>
      <c r="AF63">
        <v>93</v>
      </c>
      <c r="AG63">
        <f ca="1" t="shared" si="5"/>
        <v>58</v>
      </c>
      <c r="AH63">
        <f ca="1" t="shared" si="6"/>
        <v>39</v>
      </c>
      <c r="AI63">
        <f ca="1" t="shared" si="7"/>
        <v>152</v>
      </c>
      <c r="AO63" s="11" t="s">
        <v>326</v>
      </c>
    </row>
    <row r="64" spans="3:41" ht="12.75">
      <c r="C64" t="s">
        <v>123</v>
      </c>
      <c r="E64" s="5" t="s">
        <v>171</v>
      </c>
      <c r="F64" s="5">
        <v>28</v>
      </c>
      <c r="G64" s="5">
        <v>19</v>
      </c>
      <c r="H64" s="5">
        <v>92</v>
      </c>
      <c r="I64" t="s">
        <v>241</v>
      </c>
      <c r="K64" s="5" t="s">
        <v>225</v>
      </c>
      <c r="L64" s="5" t="s">
        <v>227</v>
      </c>
      <c r="M64" s="5">
        <v>29</v>
      </c>
      <c r="N64" s="5">
        <v>20</v>
      </c>
      <c r="O64" s="5">
        <v>124</v>
      </c>
      <c r="W64" t="s">
        <v>138</v>
      </c>
      <c r="X64" t="s">
        <v>138</v>
      </c>
      <c r="Y64">
        <f t="shared" si="8"/>
        <v>70</v>
      </c>
      <c r="Z64">
        <f t="shared" si="9"/>
        <v>47</v>
      </c>
      <c r="AA64">
        <f t="shared" si="10"/>
        <v>190</v>
      </c>
      <c r="AC64" t="s">
        <v>86</v>
      </c>
      <c r="AD64" t="s">
        <v>86</v>
      </c>
      <c r="AE64" s="11" t="s">
        <v>316</v>
      </c>
      <c r="AF64">
        <v>93</v>
      </c>
      <c r="AG64">
        <f ca="1" t="shared" si="5"/>
        <v>58</v>
      </c>
      <c r="AH64">
        <f ca="1" t="shared" si="6"/>
        <v>39</v>
      </c>
      <c r="AI64">
        <f ca="1" t="shared" si="7"/>
        <v>152</v>
      </c>
      <c r="AO64" t="s">
        <v>295</v>
      </c>
    </row>
    <row r="65" spans="3:41" ht="12.75">
      <c r="C65" t="s">
        <v>124</v>
      </c>
      <c r="E65" s="5" t="s">
        <v>174</v>
      </c>
      <c r="F65" s="5">
        <v>48</v>
      </c>
      <c r="G65" s="5">
        <v>32</v>
      </c>
      <c r="H65" s="5">
        <v>108</v>
      </c>
      <c r="I65" t="s">
        <v>242</v>
      </c>
      <c r="K65" s="5" t="s">
        <v>225</v>
      </c>
      <c r="L65" s="5" t="s">
        <v>226</v>
      </c>
      <c r="M65" s="5">
        <v>27</v>
      </c>
      <c r="N65" s="5">
        <v>18</v>
      </c>
      <c r="O65" s="5">
        <v>112</v>
      </c>
      <c r="W65" t="s">
        <v>137</v>
      </c>
      <c r="X65" t="s">
        <v>137</v>
      </c>
      <c r="Y65">
        <f aca="true" t="shared" si="11" ref="Y65:Y96">VLOOKUP($X65,Pausch1,2,FALSE)</f>
        <v>62</v>
      </c>
      <c r="Z65">
        <f aca="true" t="shared" si="12" ref="Z65:Z96">VLOOKUP($X65,Pausch1,3,FALSE)</f>
        <v>41</v>
      </c>
      <c r="AA65">
        <f aca="true" t="shared" si="13" ref="AA65:AA96">VLOOKUP($X65,Pausch1,4,FALSE)</f>
        <v>215</v>
      </c>
      <c r="AC65" t="s">
        <v>86</v>
      </c>
      <c r="AD65" t="s">
        <v>86</v>
      </c>
      <c r="AE65" t="s">
        <v>352</v>
      </c>
      <c r="AF65">
        <v>92</v>
      </c>
      <c r="AG65">
        <f ca="1" t="shared" si="5"/>
        <v>58</v>
      </c>
      <c r="AH65">
        <f ca="1" t="shared" si="6"/>
        <v>39</v>
      </c>
      <c r="AI65">
        <f ca="1" t="shared" si="7"/>
        <v>152</v>
      </c>
      <c r="AO65" s="11" t="s">
        <v>393</v>
      </c>
    </row>
    <row r="66" spans="3:41" ht="12.75">
      <c r="C66" t="s">
        <v>125</v>
      </c>
      <c r="E66" s="5" t="s">
        <v>139</v>
      </c>
      <c r="F66" s="5">
        <v>23</v>
      </c>
      <c r="G66" s="5">
        <v>16</v>
      </c>
      <c r="H66" s="5">
        <v>57</v>
      </c>
      <c r="K66" s="5" t="s">
        <v>225</v>
      </c>
      <c r="L66" s="5" t="s">
        <v>70</v>
      </c>
      <c r="M66" s="5">
        <v>22</v>
      </c>
      <c r="N66" s="5">
        <v>15</v>
      </c>
      <c r="O66" s="5">
        <v>94</v>
      </c>
      <c r="W66" t="s">
        <v>171</v>
      </c>
      <c r="X66" t="s">
        <v>171</v>
      </c>
      <c r="Y66">
        <f t="shared" si="11"/>
        <v>28</v>
      </c>
      <c r="Z66">
        <f t="shared" si="12"/>
        <v>19</v>
      </c>
      <c r="AA66">
        <f t="shared" si="13"/>
        <v>92</v>
      </c>
      <c r="AC66" t="s">
        <v>86</v>
      </c>
      <c r="AD66" t="s">
        <v>86</v>
      </c>
      <c r="AE66" s="11" t="s">
        <v>389</v>
      </c>
      <c r="AF66">
        <v>94</v>
      </c>
      <c r="AG66">
        <f aca="true" ca="1" t="shared" si="14" ref="AG66:AG129">VLOOKUP($AF66,OFFSET($L$1,VLOOKUP($AD66,Land2,2,FALSE),0,VLOOKUP($AD66,Land2,3,FALSE),4),2,FALSE)</f>
        <v>58</v>
      </c>
      <c r="AH66">
        <f aca="true" ca="1" t="shared" si="15" ref="AH66:AH129">VLOOKUP($AF66,OFFSET($L$1,VLOOKUP($AD66,Land2,2,FALSE),0,VLOOKUP($AD66,Land2,3,FALSE),4),3,FALSE)</f>
        <v>39</v>
      </c>
      <c r="AI66">
        <f aca="true" ca="1" t="shared" si="16" ref="AI66:AI129">VLOOKUP($AF66,OFFSET($L$1,VLOOKUP($AD66,Land2,2,FALSE),0,VLOOKUP($AD66,Land2,3,FALSE),4),4,FALSE)</f>
        <v>152</v>
      </c>
      <c r="AO66" s="11" t="s">
        <v>308</v>
      </c>
    </row>
    <row r="67" spans="3:41" ht="12.75">
      <c r="C67" t="s">
        <v>126</v>
      </c>
      <c r="E67" s="5" t="s">
        <v>140</v>
      </c>
      <c r="F67" s="5">
        <v>35</v>
      </c>
      <c r="G67" s="5">
        <v>24</v>
      </c>
      <c r="H67" s="5">
        <v>107</v>
      </c>
      <c r="K67" s="5" t="s">
        <v>237</v>
      </c>
      <c r="L67" s="5" t="s">
        <v>248</v>
      </c>
      <c r="M67" s="5">
        <v>26</v>
      </c>
      <c r="N67" s="5">
        <v>17</v>
      </c>
      <c r="O67" s="5">
        <v>120</v>
      </c>
      <c r="W67" t="s">
        <v>174</v>
      </c>
      <c r="X67" t="s">
        <v>174</v>
      </c>
      <c r="Y67">
        <f t="shared" si="11"/>
        <v>48</v>
      </c>
      <c r="Z67">
        <f t="shared" si="12"/>
        <v>32</v>
      </c>
      <c r="AA67">
        <f t="shared" si="13"/>
        <v>108</v>
      </c>
      <c r="AC67" t="s">
        <v>86</v>
      </c>
      <c r="AD67" t="s">
        <v>86</v>
      </c>
      <c r="AE67" s="11" t="s">
        <v>313</v>
      </c>
      <c r="AF67">
        <v>93</v>
      </c>
      <c r="AG67">
        <f ca="1" t="shared" si="14"/>
        <v>58</v>
      </c>
      <c r="AH67">
        <f ca="1" t="shared" si="15"/>
        <v>39</v>
      </c>
      <c r="AI67">
        <f ca="1" t="shared" si="16"/>
        <v>152</v>
      </c>
      <c r="AO67" t="s">
        <v>87</v>
      </c>
    </row>
    <row r="68" spans="3:41" ht="12.75">
      <c r="C68" t="s">
        <v>127</v>
      </c>
      <c r="E68" s="5" t="s">
        <v>141</v>
      </c>
      <c r="F68" s="5">
        <v>46</v>
      </c>
      <c r="G68" s="5">
        <v>31</v>
      </c>
      <c r="H68" s="5">
        <v>228</v>
      </c>
      <c r="K68" s="5" t="s">
        <v>237</v>
      </c>
      <c r="L68" s="5" t="s">
        <v>249</v>
      </c>
      <c r="M68" s="5">
        <v>29</v>
      </c>
      <c r="N68" s="5">
        <v>20</v>
      </c>
      <c r="O68" s="5">
        <v>55</v>
      </c>
      <c r="W68" t="s">
        <v>139</v>
      </c>
      <c r="X68" t="s">
        <v>139</v>
      </c>
      <c r="Y68">
        <f t="shared" si="11"/>
        <v>23</v>
      </c>
      <c r="Z68">
        <f t="shared" si="12"/>
        <v>16</v>
      </c>
      <c r="AA68">
        <f t="shared" si="13"/>
        <v>57</v>
      </c>
      <c r="AC68" t="s">
        <v>86</v>
      </c>
      <c r="AD68" t="s">
        <v>86</v>
      </c>
      <c r="AE68" s="11" t="s">
        <v>314</v>
      </c>
      <c r="AF68">
        <v>93</v>
      </c>
      <c r="AG68">
        <f ca="1" t="shared" si="14"/>
        <v>58</v>
      </c>
      <c r="AH68">
        <f ca="1" t="shared" si="15"/>
        <v>39</v>
      </c>
      <c r="AI68">
        <f ca="1" t="shared" si="16"/>
        <v>152</v>
      </c>
      <c r="AO68" s="11" t="s">
        <v>395</v>
      </c>
    </row>
    <row r="69" spans="3:41" ht="12.75">
      <c r="C69" t="s">
        <v>136</v>
      </c>
      <c r="E69" s="5" t="s">
        <v>142</v>
      </c>
      <c r="F69" s="5">
        <v>56</v>
      </c>
      <c r="G69" s="5">
        <v>37</v>
      </c>
      <c r="H69" s="5">
        <v>241</v>
      </c>
      <c r="K69" s="5" t="s">
        <v>237</v>
      </c>
      <c r="L69" s="5" t="s">
        <v>70</v>
      </c>
      <c r="M69" s="5">
        <v>17</v>
      </c>
      <c r="N69" s="5">
        <v>12</v>
      </c>
      <c r="O69" s="5">
        <v>95</v>
      </c>
      <c r="W69" t="s">
        <v>140</v>
      </c>
      <c r="X69" t="s">
        <v>140</v>
      </c>
      <c r="Y69">
        <f t="shared" si="11"/>
        <v>35</v>
      </c>
      <c r="Z69">
        <f t="shared" si="12"/>
        <v>24</v>
      </c>
      <c r="AA69">
        <f t="shared" si="13"/>
        <v>107</v>
      </c>
      <c r="AC69" t="s">
        <v>86</v>
      </c>
      <c r="AD69" t="s">
        <v>86</v>
      </c>
      <c r="AE69" s="11" t="s">
        <v>386</v>
      </c>
      <c r="AF69">
        <v>94</v>
      </c>
      <c r="AG69">
        <f ca="1" t="shared" si="14"/>
        <v>58</v>
      </c>
      <c r="AH69">
        <f ca="1" t="shared" si="15"/>
        <v>39</v>
      </c>
      <c r="AI69">
        <f ca="1" t="shared" si="16"/>
        <v>152</v>
      </c>
      <c r="AO69" t="s">
        <v>354</v>
      </c>
    </row>
    <row r="70" spans="3:41" ht="12.75">
      <c r="C70" t="s">
        <v>131</v>
      </c>
      <c r="E70" s="5" t="s">
        <v>143</v>
      </c>
      <c r="F70" s="5">
        <v>33</v>
      </c>
      <c r="G70" s="5">
        <v>22</v>
      </c>
      <c r="H70" s="5">
        <v>96</v>
      </c>
      <c r="K70" s="5" t="s">
        <v>269</v>
      </c>
      <c r="L70" s="5" t="s">
        <v>259</v>
      </c>
      <c r="M70" s="5">
        <v>62</v>
      </c>
      <c r="N70" s="5">
        <v>41</v>
      </c>
      <c r="O70" s="5">
        <v>175</v>
      </c>
      <c r="W70" t="s">
        <v>141</v>
      </c>
      <c r="X70" t="s">
        <v>141</v>
      </c>
      <c r="Y70">
        <f t="shared" si="11"/>
        <v>46</v>
      </c>
      <c r="Z70">
        <f t="shared" si="12"/>
        <v>31</v>
      </c>
      <c r="AA70">
        <f t="shared" si="13"/>
        <v>228</v>
      </c>
      <c r="AC70" t="s">
        <v>86</v>
      </c>
      <c r="AD70" t="s">
        <v>86</v>
      </c>
      <c r="AE70" s="11" t="s">
        <v>391</v>
      </c>
      <c r="AF70">
        <v>94</v>
      </c>
      <c r="AG70">
        <f ca="1" t="shared" si="14"/>
        <v>58</v>
      </c>
      <c r="AH70">
        <f ca="1" t="shared" si="15"/>
        <v>39</v>
      </c>
      <c r="AI70">
        <f ca="1" t="shared" si="16"/>
        <v>152</v>
      </c>
      <c r="AO70" s="11" t="s">
        <v>396</v>
      </c>
    </row>
    <row r="71" spans="3:41" ht="12.75">
      <c r="C71" t="s">
        <v>132</v>
      </c>
      <c r="E71" s="5" t="s">
        <v>144</v>
      </c>
      <c r="F71" s="5">
        <v>24</v>
      </c>
      <c r="G71" s="5">
        <v>16</v>
      </c>
      <c r="H71" s="5">
        <v>103</v>
      </c>
      <c r="K71" s="5" t="s">
        <v>269</v>
      </c>
      <c r="L71" s="5" t="s">
        <v>260</v>
      </c>
      <c r="M71" s="5">
        <v>58</v>
      </c>
      <c r="N71" s="5">
        <v>39</v>
      </c>
      <c r="O71" s="5">
        <v>265</v>
      </c>
      <c r="W71" t="s">
        <v>142</v>
      </c>
      <c r="X71" t="s">
        <v>142</v>
      </c>
      <c r="Y71">
        <f t="shared" si="11"/>
        <v>56</v>
      </c>
      <c r="Z71">
        <f t="shared" si="12"/>
        <v>37</v>
      </c>
      <c r="AA71">
        <f t="shared" si="13"/>
        <v>241</v>
      </c>
      <c r="AC71" t="s">
        <v>86</v>
      </c>
      <c r="AD71" t="s">
        <v>86</v>
      </c>
      <c r="AE71" t="s">
        <v>348</v>
      </c>
      <c r="AF71">
        <v>92</v>
      </c>
      <c r="AG71">
        <f ca="1" t="shared" si="14"/>
        <v>58</v>
      </c>
      <c r="AH71">
        <f ca="1" t="shared" si="15"/>
        <v>39</v>
      </c>
      <c r="AI71">
        <f ca="1" t="shared" si="16"/>
        <v>152</v>
      </c>
      <c r="AO71" t="s">
        <v>356</v>
      </c>
    </row>
    <row r="72" spans="3:41" ht="12.75">
      <c r="C72" t="s">
        <v>133</v>
      </c>
      <c r="E72" s="5" t="s">
        <v>145</v>
      </c>
      <c r="F72" s="5">
        <v>35</v>
      </c>
      <c r="G72" s="5">
        <v>24</v>
      </c>
      <c r="H72" s="5">
        <v>76</v>
      </c>
      <c r="K72" s="5" t="s">
        <v>269</v>
      </c>
      <c r="L72" s="5" t="s">
        <v>261</v>
      </c>
      <c r="M72" s="5">
        <v>54</v>
      </c>
      <c r="N72" s="5">
        <v>36</v>
      </c>
      <c r="O72" s="5">
        <v>209</v>
      </c>
      <c r="W72" t="s">
        <v>143</v>
      </c>
      <c r="X72" t="s">
        <v>143</v>
      </c>
      <c r="Y72">
        <f t="shared" si="11"/>
        <v>33</v>
      </c>
      <c r="Z72">
        <f t="shared" si="12"/>
        <v>22</v>
      </c>
      <c r="AA72">
        <f t="shared" si="13"/>
        <v>96</v>
      </c>
      <c r="AC72" t="s">
        <v>86</v>
      </c>
      <c r="AD72" t="s">
        <v>86</v>
      </c>
      <c r="AE72" s="11" t="s">
        <v>392</v>
      </c>
      <c r="AF72">
        <v>94</v>
      </c>
      <c r="AG72">
        <f ca="1" t="shared" si="14"/>
        <v>58</v>
      </c>
      <c r="AH72">
        <f ca="1" t="shared" si="15"/>
        <v>39</v>
      </c>
      <c r="AI72">
        <f ca="1" t="shared" si="16"/>
        <v>152</v>
      </c>
      <c r="AO72" s="11" t="s">
        <v>398</v>
      </c>
    </row>
    <row r="73" spans="3:41" ht="12.75">
      <c r="C73" t="s">
        <v>134</v>
      </c>
      <c r="E73" s="5" t="s">
        <v>146</v>
      </c>
      <c r="F73" s="5">
        <v>59</v>
      </c>
      <c r="G73" s="5">
        <v>40</v>
      </c>
      <c r="H73" s="5">
        <v>123</v>
      </c>
      <c r="K73" s="5" t="s">
        <v>269</v>
      </c>
      <c r="L73" s="5" t="s">
        <v>262</v>
      </c>
      <c r="M73" s="5">
        <v>63</v>
      </c>
      <c r="N73" s="5">
        <v>42</v>
      </c>
      <c r="O73" s="5">
        <v>138</v>
      </c>
      <c r="W73" t="s">
        <v>144</v>
      </c>
      <c r="X73" t="s">
        <v>144</v>
      </c>
      <c r="Y73">
        <f t="shared" si="11"/>
        <v>24</v>
      </c>
      <c r="Z73">
        <f t="shared" si="12"/>
        <v>16</v>
      </c>
      <c r="AA73">
        <f t="shared" si="13"/>
        <v>103</v>
      </c>
      <c r="AC73" t="s">
        <v>86</v>
      </c>
      <c r="AD73" t="s">
        <v>86</v>
      </c>
      <c r="AE73" s="11" t="s">
        <v>322</v>
      </c>
      <c r="AF73">
        <v>93</v>
      </c>
      <c r="AG73">
        <f ca="1" t="shared" si="14"/>
        <v>58</v>
      </c>
      <c r="AH73">
        <f ca="1" t="shared" si="15"/>
        <v>39</v>
      </c>
      <c r="AI73">
        <f ca="1" t="shared" si="16"/>
        <v>152</v>
      </c>
      <c r="AO73" t="s">
        <v>88</v>
      </c>
    </row>
    <row r="74" spans="3:41" ht="12.75">
      <c r="C74" t="s">
        <v>135</v>
      </c>
      <c r="E74" s="5" t="s">
        <v>147</v>
      </c>
      <c r="F74" s="5">
        <v>63</v>
      </c>
      <c r="G74" s="5">
        <v>42</v>
      </c>
      <c r="H74" s="5">
        <v>135</v>
      </c>
      <c r="K74" s="5" t="s">
        <v>269</v>
      </c>
      <c r="L74" s="5" t="s">
        <v>271</v>
      </c>
      <c r="M74" s="5">
        <v>56</v>
      </c>
      <c r="N74" s="5">
        <v>37</v>
      </c>
      <c r="O74" s="5">
        <v>274</v>
      </c>
      <c r="W74" t="s">
        <v>145</v>
      </c>
      <c r="X74" t="s">
        <v>145</v>
      </c>
      <c r="Y74">
        <f t="shared" si="11"/>
        <v>35</v>
      </c>
      <c r="Z74">
        <f t="shared" si="12"/>
        <v>24</v>
      </c>
      <c r="AA74">
        <f t="shared" si="13"/>
        <v>76</v>
      </c>
      <c r="AC74" t="s">
        <v>86</v>
      </c>
      <c r="AD74" t="s">
        <v>86</v>
      </c>
      <c r="AE74" s="11" t="s">
        <v>303</v>
      </c>
      <c r="AF74">
        <v>93</v>
      </c>
      <c r="AG74">
        <f ca="1" t="shared" si="14"/>
        <v>58</v>
      </c>
      <c r="AH74">
        <f ca="1" t="shared" si="15"/>
        <v>39</v>
      </c>
      <c r="AI74">
        <f ca="1" t="shared" si="16"/>
        <v>152</v>
      </c>
      <c r="AO74" t="s">
        <v>347</v>
      </c>
    </row>
    <row r="75" spans="3:41" ht="12.75">
      <c r="C75" t="s">
        <v>138</v>
      </c>
      <c r="E75" s="5" t="s">
        <v>148</v>
      </c>
      <c r="F75" s="5">
        <v>56</v>
      </c>
      <c r="G75" s="5">
        <v>37</v>
      </c>
      <c r="H75" s="5">
        <v>190</v>
      </c>
      <c r="K75" s="5" t="s">
        <v>269</v>
      </c>
      <c r="L75" s="5" t="s">
        <v>263</v>
      </c>
      <c r="M75" s="5">
        <v>64</v>
      </c>
      <c r="N75" s="5">
        <v>43</v>
      </c>
      <c r="O75" s="5">
        <v>151</v>
      </c>
      <c r="W75" t="s">
        <v>146</v>
      </c>
      <c r="X75" t="s">
        <v>146</v>
      </c>
      <c r="Y75">
        <f t="shared" si="11"/>
        <v>59</v>
      </c>
      <c r="Z75">
        <f t="shared" si="12"/>
        <v>40</v>
      </c>
      <c r="AA75">
        <f t="shared" si="13"/>
        <v>123</v>
      </c>
      <c r="AC75" t="s">
        <v>86</v>
      </c>
      <c r="AD75" t="s">
        <v>86</v>
      </c>
      <c r="AE75" s="11" t="s">
        <v>324</v>
      </c>
      <c r="AF75">
        <v>93</v>
      </c>
      <c r="AG75">
        <f ca="1" t="shared" si="14"/>
        <v>58</v>
      </c>
      <c r="AH75">
        <f ca="1" t="shared" si="15"/>
        <v>39</v>
      </c>
      <c r="AI75">
        <f ca="1" t="shared" si="16"/>
        <v>152</v>
      </c>
      <c r="AO75" s="11" t="s">
        <v>311</v>
      </c>
    </row>
    <row r="76" spans="3:41" ht="12.75">
      <c r="C76" t="s">
        <v>137</v>
      </c>
      <c r="E76" s="5" t="s">
        <v>149</v>
      </c>
      <c r="F76" s="5">
        <v>26</v>
      </c>
      <c r="G76" s="5">
        <v>17</v>
      </c>
      <c r="H76" s="5">
        <v>109</v>
      </c>
      <c r="K76" s="5" t="s">
        <v>269</v>
      </c>
      <c r="L76" s="5" t="s">
        <v>272</v>
      </c>
      <c r="M76" s="5">
        <v>58</v>
      </c>
      <c r="N76" s="5">
        <v>39</v>
      </c>
      <c r="O76" s="5">
        <v>282</v>
      </c>
      <c r="W76" t="s">
        <v>147</v>
      </c>
      <c r="X76" t="s">
        <v>147</v>
      </c>
      <c r="Y76">
        <f t="shared" si="11"/>
        <v>63</v>
      </c>
      <c r="Z76">
        <f t="shared" si="12"/>
        <v>42</v>
      </c>
      <c r="AA76">
        <f t="shared" si="13"/>
        <v>135</v>
      </c>
      <c r="AC76" t="s">
        <v>86</v>
      </c>
      <c r="AD76" t="s">
        <v>86</v>
      </c>
      <c r="AE76" s="11" t="s">
        <v>326</v>
      </c>
      <c r="AF76">
        <v>93</v>
      </c>
      <c r="AG76">
        <f ca="1" t="shared" si="14"/>
        <v>58</v>
      </c>
      <c r="AH76">
        <f ca="1" t="shared" si="15"/>
        <v>39</v>
      </c>
      <c r="AI76">
        <f ca="1" t="shared" si="16"/>
        <v>152</v>
      </c>
      <c r="AO76" s="11" t="s">
        <v>327</v>
      </c>
    </row>
    <row r="77" spans="3:41" ht="12.75">
      <c r="C77" t="s">
        <v>171</v>
      </c>
      <c r="E77" s="5" t="s">
        <v>150</v>
      </c>
      <c r="F77" s="5">
        <v>47</v>
      </c>
      <c r="G77" s="5">
        <v>32</v>
      </c>
      <c r="H77" s="5">
        <v>130</v>
      </c>
      <c r="K77" s="5" t="s">
        <v>269</v>
      </c>
      <c r="L77" s="5" t="s">
        <v>70</v>
      </c>
      <c r="M77" s="5">
        <v>51</v>
      </c>
      <c r="N77" s="5">
        <v>34</v>
      </c>
      <c r="O77" s="5">
        <v>138</v>
      </c>
      <c r="W77" t="s">
        <v>148</v>
      </c>
      <c r="X77" t="s">
        <v>148</v>
      </c>
      <c r="Y77">
        <f t="shared" si="11"/>
        <v>56</v>
      </c>
      <c r="Z77">
        <f t="shared" si="12"/>
        <v>37</v>
      </c>
      <c r="AA77">
        <f t="shared" si="13"/>
        <v>190</v>
      </c>
      <c r="AC77" t="s">
        <v>86</v>
      </c>
      <c r="AD77" t="s">
        <v>86</v>
      </c>
      <c r="AE77" t="s">
        <v>295</v>
      </c>
      <c r="AF77">
        <v>92</v>
      </c>
      <c r="AG77">
        <f ca="1" t="shared" si="14"/>
        <v>58</v>
      </c>
      <c r="AH77">
        <f ca="1" t="shared" si="15"/>
        <v>39</v>
      </c>
      <c r="AI77">
        <f ca="1" t="shared" si="16"/>
        <v>152</v>
      </c>
      <c r="AO77" t="s">
        <v>355</v>
      </c>
    </row>
    <row r="78" spans="3:41" ht="12.75">
      <c r="C78" t="s">
        <v>174</v>
      </c>
      <c r="E78" s="5" t="s">
        <v>151</v>
      </c>
      <c r="F78" s="5">
        <v>34</v>
      </c>
      <c r="G78" s="5">
        <v>23</v>
      </c>
      <c r="H78" s="5">
        <v>87</v>
      </c>
      <c r="K78" s="5" t="s">
        <v>269</v>
      </c>
      <c r="L78" s="5" t="s">
        <v>273</v>
      </c>
      <c r="M78" s="5">
        <v>51</v>
      </c>
      <c r="N78" s="5">
        <v>34</v>
      </c>
      <c r="O78" s="5">
        <v>314</v>
      </c>
      <c r="W78" t="s">
        <v>149</v>
      </c>
      <c r="X78" t="s">
        <v>149</v>
      </c>
      <c r="Y78">
        <f t="shared" si="11"/>
        <v>26</v>
      </c>
      <c r="Z78">
        <f t="shared" si="12"/>
        <v>17</v>
      </c>
      <c r="AA78">
        <f t="shared" si="13"/>
        <v>109</v>
      </c>
      <c r="AC78" t="s">
        <v>86</v>
      </c>
      <c r="AD78" t="s">
        <v>86</v>
      </c>
      <c r="AE78" s="11" t="s">
        <v>393</v>
      </c>
      <c r="AF78">
        <v>94</v>
      </c>
      <c r="AG78">
        <f ca="1" t="shared" si="14"/>
        <v>58</v>
      </c>
      <c r="AH78">
        <f ca="1" t="shared" si="15"/>
        <v>39</v>
      </c>
      <c r="AI78">
        <f ca="1" t="shared" si="16"/>
        <v>152</v>
      </c>
      <c r="AO78" t="s">
        <v>289</v>
      </c>
    </row>
    <row r="79" spans="3:41" ht="12.75">
      <c r="C79" t="s">
        <v>139</v>
      </c>
      <c r="E79" s="5" t="s">
        <v>152</v>
      </c>
      <c r="F79" s="5">
        <v>47</v>
      </c>
      <c r="G79" s="5">
        <v>32</v>
      </c>
      <c r="H79" s="5">
        <v>123</v>
      </c>
      <c r="K79" s="5" t="s">
        <v>269</v>
      </c>
      <c r="L79" s="5" t="s">
        <v>274</v>
      </c>
      <c r="M79" s="5">
        <v>62</v>
      </c>
      <c r="N79" s="5">
        <v>41</v>
      </c>
      <c r="O79" s="5">
        <v>276</v>
      </c>
      <c r="W79" t="s">
        <v>150</v>
      </c>
      <c r="X79" t="s">
        <v>150</v>
      </c>
      <c r="Y79">
        <f t="shared" si="11"/>
        <v>47</v>
      </c>
      <c r="Z79">
        <f t="shared" si="12"/>
        <v>32</v>
      </c>
      <c r="AA79">
        <f t="shared" si="13"/>
        <v>130</v>
      </c>
      <c r="AC79" t="s">
        <v>86</v>
      </c>
      <c r="AD79" t="s">
        <v>86</v>
      </c>
      <c r="AE79" s="11" t="s">
        <v>308</v>
      </c>
      <c r="AF79">
        <v>93</v>
      </c>
      <c r="AG79">
        <f ca="1" t="shared" si="14"/>
        <v>58</v>
      </c>
      <c r="AH79">
        <f ca="1" t="shared" si="15"/>
        <v>39</v>
      </c>
      <c r="AI79">
        <f ca="1" t="shared" si="16"/>
        <v>152</v>
      </c>
      <c r="AO79" s="11" t="s">
        <v>328</v>
      </c>
    </row>
    <row r="80" spans="3:41" ht="12.75">
      <c r="C80" t="s">
        <v>140</v>
      </c>
      <c r="E80" s="5" t="s">
        <v>153</v>
      </c>
      <c r="F80" s="5">
        <v>34</v>
      </c>
      <c r="G80" s="5">
        <v>23</v>
      </c>
      <c r="H80" s="5">
        <v>88</v>
      </c>
      <c r="K80" s="5" t="s">
        <v>276</v>
      </c>
      <c r="L80" s="5" t="s">
        <v>264</v>
      </c>
      <c r="M80" s="5">
        <v>62</v>
      </c>
      <c r="N80" s="5">
        <v>41</v>
      </c>
      <c r="O80" s="5">
        <v>224</v>
      </c>
      <c r="W80" t="s">
        <v>151</v>
      </c>
      <c r="X80" t="s">
        <v>151</v>
      </c>
      <c r="Y80">
        <f t="shared" si="11"/>
        <v>34</v>
      </c>
      <c r="Z80">
        <f t="shared" si="12"/>
        <v>23</v>
      </c>
      <c r="AA80">
        <f t="shared" si="13"/>
        <v>87</v>
      </c>
      <c r="AC80" t="s">
        <v>86</v>
      </c>
      <c r="AD80" t="s">
        <v>86</v>
      </c>
      <c r="AE80" t="s">
        <v>87</v>
      </c>
      <c r="AF80" t="s">
        <v>87</v>
      </c>
      <c r="AG80">
        <f ca="1" t="shared" si="14"/>
        <v>53</v>
      </c>
      <c r="AH80">
        <f ca="1" t="shared" si="15"/>
        <v>36</v>
      </c>
      <c r="AI80">
        <f ca="1" t="shared" si="16"/>
        <v>115</v>
      </c>
      <c r="AO80" s="11" t="s">
        <v>329</v>
      </c>
    </row>
    <row r="81" spans="3:41" ht="12.75">
      <c r="C81" t="s">
        <v>141</v>
      </c>
      <c r="E81" s="5" t="s">
        <v>154</v>
      </c>
      <c r="F81" s="5">
        <v>52</v>
      </c>
      <c r="G81" s="5">
        <v>35</v>
      </c>
      <c r="H81" s="5">
        <v>170</v>
      </c>
      <c r="K81" s="5" t="s">
        <v>276</v>
      </c>
      <c r="L81" s="5" t="s">
        <v>70</v>
      </c>
      <c r="M81" s="5">
        <v>45</v>
      </c>
      <c r="N81" s="5">
        <v>30</v>
      </c>
      <c r="O81" s="5">
        <v>115</v>
      </c>
      <c r="W81" t="s">
        <v>152</v>
      </c>
      <c r="X81" t="s">
        <v>152</v>
      </c>
      <c r="Y81">
        <f t="shared" si="11"/>
        <v>47</v>
      </c>
      <c r="Z81">
        <f t="shared" si="12"/>
        <v>32</v>
      </c>
      <c r="AA81">
        <f t="shared" si="13"/>
        <v>123</v>
      </c>
      <c r="AC81" t="s">
        <v>86</v>
      </c>
      <c r="AD81" t="s">
        <v>86</v>
      </c>
      <c r="AE81" s="11" t="s">
        <v>395</v>
      </c>
      <c r="AF81">
        <v>94</v>
      </c>
      <c r="AG81">
        <f ca="1" t="shared" si="14"/>
        <v>58</v>
      </c>
      <c r="AH81">
        <f ca="1" t="shared" si="15"/>
        <v>39</v>
      </c>
      <c r="AI81">
        <f ca="1" t="shared" si="16"/>
        <v>152</v>
      </c>
      <c r="AO81" t="s">
        <v>297</v>
      </c>
    </row>
    <row r="82" spans="3:41" ht="12.75">
      <c r="C82" t="s">
        <v>142</v>
      </c>
      <c r="E82" s="5" t="s">
        <v>155</v>
      </c>
      <c r="F82" s="5">
        <v>38</v>
      </c>
      <c r="G82" s="5">
        <v>25</v>
      </c>
      <c r="H82" s="5">
        <v>120</v>
      </c>
      <c r="W82" t="s">
        <v>153</v>
      </c>
      <c r="X82" t="s">
        <v>153</v>
      </c>
      <c r="Y82">
        <f t="shared" si="11"/>
        <v>34</v>
      </c>
      <c r="Z82">
        <f t="shared" si="12"/>
        <v>23</v>
      </c>
      <c r="AA82">
        <f t="shared" si="13"/>
        <v>88</v>
      </c>
      <c r="AC82" t="s">
        <v>86</v>
      </c>
      <c r="AD82" t="s">
        <v>86</v>
      </c>
      <c r="AE82" t="s">
        <v>354</v>
      </c>
      <c r="AF82">
        <v>92</v>
      </c>
      <c r="AG82">
        <f ca="1" t="shared" si="14"/>
        <v>58</v>
      </c>
      <c r="AH82">
        <f ca="1" t="shared" si="15"/>
        <v>39</v>
      </c>
      <c r="AI82">
        <f ca="1" t="shared" si="16"/>
        <v>152</v>
      </c>
      <c r="AO82" s="11" t="s">
        <v>376</v>
      </c>
    </row>
    <row r="83" spans="3:41" ht="12.75">
      <c r="C83" t="s">
        <v>143</v>
      </c>
      <c r="E83" s="5" t="s">
        <v>156</v>
      </c>
      <c r="F83" s="5">
        <v>46</v>
      </c>
      <c r="G83" s="5">
        <v>31</v>
      </c>
      <c r="H83" s="5">
        <v>114</v>
      </c>
      <c r="W83" t="s">
        <v>154</v>
      </c>
      <c r="X83" t="s">
        <v>154</v>
      </c>
      <c r="Y83">
        <f t="shared" si="11"/>
        <v>52</v>
      </c>
      <c r="Z83">
        <f t="shared" si="12"/>
        <v>35</v>
      </c>
      <c r="AA83">
        <f t="shared" si="13"/>
        <v>170</v>
      </c>
      <c r="AC83" t="s">
        <v>86</v>
      </c>
      <c r="AD83" t="s">
        <v>86</v>
      </c>
      <c r="AE83" s="11" t="s">
        <v>396</v>
      </c>
      <c r="AF83">
        <v>94</v>
      </c>
      <c r="AG83">
        <f ca="1" t="shared" si="14"/>
        <v>58</v>
      </c>
      <c r="AH83">
        <f ca="1" t="shared" si="15"/>
        <v>39</v>
      </c>
      <c r="AI83">
        <f ca="1" t="shared" si="16"/>
        <v>152</v>
      </c>
      <c r="AO83" s="11" t="s">
        <v>399</v>
      </c>
    </row>
    <row r="84" spans="3:41" ht="12.75">
      <c r="C84" t="s">
        <v>144</v>
      </c>
      <c r="E84" s="5" t="s">
        <v>157</v>
      </c>
      <c r="F84" s="5">
        <v>42</v>
      </c>
      <c r="G84" s="5">
        <v>28</v>
      </c>
      <c r="H84" s="5">
        <v>129</v>
      </c>
      <c r="W84" t="s">
        <v>155</v>
      </c>
      <c r="X84" t="s">
        <v>155</v>
      </c>
      <c r="Y84">
        <f t="shared" si="11"/>
        <v>38</v>
      </c>
      <c r="Z84">
        <f t="shared" si="12"/>
        <v>25</v>
      </c>
      <c r="AA84">
        <f t="shared" si="13"/>
        <v>120</v>
      </c>
      <c r="AC84" t="s">
        <v>86</v>
      </c>
      <c r="AD84" t="s">
        <v>86</v>
      </c>
      <c r="AE84" t="s">
        <v>356</v>
      </c>
      <c r="AF84">
        <v>92</v>
      </c>
      <c r="AG84">
        <f ca="1" t="shared" si="14"/>
        <v>58</v>
      </c>
      <c r="AH84">
        <f ca="1" t="shared" si="15"/>
        <v>39</v>
      </c>
      <c r="AI84">
        <f ca="1" t="shared" si="16"/>
        <v>152</v>
      </c>
      <c r="AO84" s="11" t="s">
        <v>320</v>
      </c>
    </row>
    <row r="85" spans="3:41" ht="12.75">
      <c r="C85" t="s">
        <v>145</v>
      </c>
      <c r="E85" s="5" t="s">
        <v>175</v>
      </c>
      <c r="F85" s="5">
        <v>63</v>
      </c>
      <c r="G85" s="5">
        <v>42</v>
      </c>
      <c r="H85" s="5">
        <v>102</v>
      </c>
      <c r="W85" t="s">
        <v>156</v>
      </c>
      <c r="X85" t="s">
        <v>156</v>
      </c>
      <c r="Y85">
        <f t="shared" si="11"/>
        <v>46</v>
      </c>
      <c r="Z85">
        <f t="shared" si="12"/>
        <v>31</v>
      </c>
      <c r="AA85">
        <f t="shared" si="13"/>
        <v>114</v>
      </c>
      <c r="AC85" t="s">
        <v>86</v>
      </c>
      <c r="AD85" t="s">
        <v>86</v>
      </c>
      <c r="AE85" s="11" t="s">
        <v>398</v>
      </c>
      <c r="AF85">
        <v>94</v>
      </c>
      <c r="AG85">
        <f ca="1" t="shared" si="14"/>
        <v>58</v>
      </c>
      <c r="AH85">
        <f ca="1" t="shared" si="15"/>
        <v>39</v>
      </c>
      <c r="AI85">
        <f ca="1" t="shared" si="16"/>
        <v>152</v>
      </c>
      <c r="AO85" s="11" t="s">
        <v>330</v>
      </c>
    </row>
    <row r="86" spans="3:41" ht="12.75">
      <c r="C86" t="s">
        <v>146</v>
      </c>
      <c r="E86" s="5" t="s">
        <v>158</v>
      </c>
      <c r="F86" s="5">
        <v>39</v>
      </c>
      <c r="G86" s="5">
        <v>26</v>
      </c>
      <c r="H86" s="5">
        <v>105</v>
      </c>
      <c r="W86" t="s">
        <v>157</v>
      </c>
      <c r="X86" t="s">
        <v>157</v>
      </c>
      <c r="Y86">
        <f t="shared" si="11"/>
        <v>42</v>
      </c>
      <c r="Z86">
        <f t="shared" si="12"/>
        <v>28</v>
      </c>
      <c r="AA86">
        <f t="shared" si="13"/>
        <v>129</v>
      </c>
      <c r="AC86" t="s">
        <v>86</v>
      </c>
      <c r="AD86" t="s">
        <v>86</v>
      </c>
      <c r="AE86" t="s">
        <v>88</v>
      </c>
      <c r="AF86" t="s">
        <v>88</v>
      </c>
      <c r="AG86">
        <f ca="1" t="shared" si="14"/>
        <v>46</v>
      </c>
      <c r="AH86">
        <f ca="1" t="shared" si="15"/>
        <v>31</v>
      </c>
      <c r="AI86">
        <f ca="1" t="shared" si="16"/>
        <v>101</v>
      </c>
      <c r="AO86" s="11" t="s">
        <v>365</v>
      </c>
    </row>
    <row r="87" spans="3:41" ht="12.75">
      <c r="C87" t="s">
        <v>147</v>
      </c>
      <c r="E87" s="5" t="s">
        <v>159</v>
      </c>
      <c r="F87" s="5">
        <v>54</v>
      </c>
      <c r="G87" s="5">
        <v>36</v>
      </c>
      <c r="H87" s="5">
        <v>220</v>
      </c>
      <c r="W87" t="s">
        <v>175</v>
      </c>
      <c r="X87" t="s">
        <v>175</v>
      </c>
      <c r="Y87">
        <f t="shared" si="11"/>
        <v>63</v>
      </c>
      <c r="Z87">
        <f t="shared" si="12"/>
        <v>42</v>
      </c>
      <c r="AA87">
        <f t="shared" si="13"/>
        <v>102</v>
      </c>
      <c r="AC87" t="s">
        <v>86</v>
      </c>
      <c r="AD87" t="s">
        <v>86</v>
      </c>
      <c r="AE87" t="s">
        <v>347</v>
      </c>
      <c r="AF87">
        <v>92</v>
      </c>
      <c r="AG87">
        <f ca="1" t="shared" si="14"/>
        <v>58</v>
      </c>
      <c r="AH87">
        <f ca="1" t="shared" si="15"/>
        <v>39</v>
      </c>
      <c r="AI87">
        <f ca="1" t="shared" si="16"/>
        <v>152</v>
      </c>
      <c r="AO87" s="11" t="s">
        <v>390</v>
      </c>
    </row>
    <row r="88" spans="3:41" ht="12.75">
      <c r="C88" t="s">
        <v>148</v>
      </c>
      <c r="E88" s="5" t="s">
        <v>160</v>
      </c>
      <c r="F88" s="5">
        <v>29</v>
      </c>
      <c r="G88" s="5">
        <v>20</v>
      </c>
      <c r="H88" s="5">
        <v>95</v>
      </c>
      <c r="W88" t="s">
        <v>158</v>
      </c>
      <c r="X88" t="s">
        <v>158</v>
      </c>
      <c r="Y88">
        <f t="shared" si="11"/>
        <v>39</v>
      </c>
      <c r="Z88">
        <f t="shared" si="12"/>
        <v>26</v>
      </c>
      <c r="AA88">
        <f t="shared" si="13"/>
        <v>105</v>
      </c>
      <c r="AC88" t="s">
        <v>86</v>
      </c>
      <c r="AD88" t="s">
        <v>86</v>
      </c>
      <c r="AE88" s="11" t="s">
        <v>311</v>
      </c>
      <c r="AF88">
        <v>93</v>
      </c>
      <c r="AG88">
        <f ca="1" t="shared" si="14"/>
        <v>58</v>
      </c>
      <c r="AH88">
        <f ca="1" t="shared" si="15"/>
        <v>39</v>
      </c>
      <c r="AI88">
        <f ca="1" t="shared" si="16"/>
        <v>152</v>
      </c>
      <c r="AO88" s="11" t="s">
        <v>323</v>
      </c>
    </row>
    <row r="89" spans="3:41" ht="12.75">
      <c r="C89" t="s">
        <v>149</v>
      </c>
      <c r="E89" s="5" t="s">
        <v>161</v>
      </c>
      <c r="F89" s="5">
        <v>48</v>
      </c>
      <c r="G89" s="5">
        <v>32</v>
      </c>
      <c r="H89" s="5">
        <v>177</v>
      </c>
      <c r="W89" t="s">
        <v>159</v>
      </c>
      <c r="X89" t="s">
        <v>159</v>
      </c>
      <c r="Y89">
        <f t="shared" si="11"/>
        <v>54</v>
      </c>
      <c r="Z89">
        <f t="shared" si="12"/>
        <v>36</v>
      </c>
      <c r="AA89">
        <f t="shared" si="13"/>
        <v>220</v>
      </c>
      <c r="AC89" t="s">
        <v>86</v>
      </c>
      <c r="AD89" t="s">
        <v>86</v>
      </c>
      <c r="AE89" s="11" t="s">
        <v>327</v>
      </c>
      <c r="AF89">
        <v>93</v>
      </c>
      <c r="AG89">
        <f ca="1" t="shared" si="14"/>
        <v>58</v>
      </c>
      <c r="AH89">
        <f ca="1" t="shared" si="15"/>
        <v>39</v>
      </c>
      <c r="AI89">
        <f ca="1" t="shared" si="16"/>
        <v>152</v>
      </c>
      <c r="AO89" t="s">
        <v>89</v>
      </c>
    </row>
    <row r="90" spans="3:41" ht="12.75">
      <c r="C90" t="s">
        <v>150</v>
      </c>
      <c r="E90" s="5" t="s">
        <v>176</v>
      </c>
      <c r="F90" s="5">
        <v>24</v>
      </c>
      <c r="G90" s="5">
        <v>16</v>
      </c>
      <c r="H90" s="5">
        <v>88</v>
      </c>
      <c r="W90" t="s">
        <v>160</v>
      </c>
      <c r="X90" t="s">
        <v>160</v>
      </c>
      <c r="Y90">
        <f t="shared" si="11"/>
        <v>29</v>
      </c>
      <c r="Z90">
        <f t="shared" si="12"/>
        <v>20</v>
      </c>
      <c r="AA90">
        <f t="shared" si="13"/>
        <v>95</v>
      </c>
      <c r="AC90" t="s">
        <v>86</v>
      </c>
      <c r="AD90" t="s">
        <v>86</v>
      </c>
      <c r="AE90" t="s">
        <v>355</v>
      </c>
      <c r="AF90">
        <v>92</v>
      </c>
      <c r="AG90">
        <f ca="1" t="shared" si="14"/>
        <v>58</v>
      </c>
      <c r="AH90">
        <f ca="1" t="shared" si="15"/>
        <v>39</v>
      </c>
      <c r="AI90">
        <f ca="1" t="shared" si="16"/>
        <v>152</v>
      </c>
      <c r="AO90" s="11" t="s">
        <v>400</v>
      </c>
    </row>
    <row r="91" spans="3:41" ht="12.75">
      <c r="C91" t="s">
        <v>151</v>
      </c>
      <c r="E91" s="5" t="s">
        <v>162</v>
      </c>
      <c r="F91" s="5">
        <v>42</v>
      </c>
      <c r="G91" s="5">
        <v>28</v>
      </c>
      <c r="H91" s="5">
        <v>180</v>
      </c>
      <c r="W91" t="s">
        <v>161</v>
      </c>
      <c r="X91" t="s">
        <v>161</v>
      </c>
      <c r="Y91">
        <f t="shared" si="11"/>
        <v>48</v>
      </c>
      <c r="Z91">
        <f t="shared" si="12"/>
        <v>32</v>
      </c>
      <c r="AA91">
        <f t="shared" si="13"/>
        <v>177</v>
      </c>
      <c r="AC91" t="s">
        <v>86</v>
      </c>
      <c r="AD91" t="s">
        <v>86</v>
      </c>
      <c r="AE91" t="s">
        <v>289</v>
      </c>
      <c r="AF91">
        <v>92</v>
      </c>
      <c r="AG91">
        <f ca="1" t="shared" si="14"/>
        <v>58</v>
      </c>
      <c r="AH91">
        <f ca="1" t="shared" si="15"/>
        <v>39</v>
      </c>
      <c r="AI91">
        <f ca="1" t="shared" si="16"/>
        <v>152</v>
      </c>
      <c r="AO91" s="11" t="s">
        <v>331</v>
      </c>
    </row>
    <row r="92" spans="3:41" ht="12.75">
      <c r="C92" t="s">
        <v>152</v>
      </c>
      <c r="E92" s="5" t="s">
        <v>163</v>
      </c>
      <c r="F92" s="5">
        <v>27</v>
      </c>
      <c r="G92" s="5">
        <v>18</v>
      </c>
      <c r="H92" s="5">
        <v>92</v>
      </c>
      <c r="W92" t="s">
        <v>176</v>
      </c>
      <c r="X92" t="s">
        <v>176</v>
      </c>
      <c r="Y92">
        <f t="shared" si="11"/>
        <v>24</v>
      </c>
      <c r="Z92">
        <f t="shared" si="12"/>
        <v>16</v>
      </c>
      <c r="AA92">
        <f t="shared" si="13"/>
        <v>88</v>
      </c>
      <c r="AC92" t="s">
        <v>86</v>
      </c>
      <c r="AD92" t="s">
        <v>86</v>
      </c>
      <c r="AE92" s="11" t="s">
        <v>328</v>
      </c>
      <c r="AF92">
        <v>93</v>
      </c>
      <c r="AG92">
        <f ca="1" t="shared" si="14"/>
        <v>58</v>
      </c>
      <c r="AH92">
        <f ca="1" t="shared" si="15"/>
        <v>39</v>
      </c>
      <c r="AI92">
        <f ca="1" t="shared" si="16"/>
        <v>152</v>
      </c>
      <c r="AO92" t="s">
        <v>357</v>
      </c>
    </row>
    <row r="93" spans="3:41" ht="12.75">
      <c r="C93" t="s">
        <v>153</v>
      </c>
      <c r="E93" s="5" t="s">
        <v>164</v>
      </c>
      <c r="F93" s="5">
        <v>29</v>
      </c>
      <c r="G93" s="5">
        <v>20</v>
      </c>
      <c r="H93" s="5">
        <v>94</v>
      </c>
      <c r="W93" t="s">
        <v>162</v>
      </c>
      <c r="X93" t="s">
        <v>162</v>
      </c>
      <c r="Y93">
        <f t="shared" si="11"/>
        <v>42</v>
      </c>
      <c r="Z93">
        <f t="shared" si="12"/>
        <v>28</v>
      </c>
      <c r="AA93">
        <f t="shared" si="13"/>
        <v>180</v>
      </c>
      <c r="AC93" t="s">
        <v>86</v>
      </c>
      <c r="AD93" t="s">
        <v>86</v>
      </c>
      <c r="AE93" s="11" t="s">
        <v>329</v>
      </c>
      <c r="AF93">
        <v>93</v>
      </c>
      <c r="AG93">
        <f ca="1" t="shared" si="14"/>
        <v>58</v>
      </c>
      <c r="AH93">
        <f ca="1" t="shared" si="15"/>
        <v>39</v>
      </c>
      <c r="AI93">
        <f ca="1" t="shared" si="16"/>
        <v>152</v>
      </c>
      <c r="AO93" s="11" t="s">
        <v>332</v>
      </c>
    </row>
    <row r="94" spans="3:41" ht="12.75">
      <c r="C94" t="s">
        <v>154</v>
      </c>
      <c r="E94" s="5" t="s">
        <v>165</v>
      </c>
      <c r="F94" s="5">
        <v>38</v>
      </c>
      <c r="G94" s="5">
        <v>25</v>
      </c>
      <c r="H94" s="5">
        <v>146</v>
      </c>
      <c r="W94" t="s">
        <v>163</v>
      </c>
      <c r="X94" t="s">
        <v>163</v>
      </c>
      <c r="Y94">
        <f t="shared" si="11"/>
        <v>27</v>
      </c>
      <c r="Z94">
        <f t="shared" si="12"/>
        <v>18</v>
      </c>
      <c r="AA94">
        <f t="shared" si="13"/>
        <v>92</v>
      </c>
      <c r="AC94" t="s">
        <v>86</v>
      </c>
      <c r="AD94" t="s">
        <v>86</v>
      </c>
      <c r="AE94" t="s">
        <v>297</v>
      </c>
      <c r="AF94">
        <v>92</v>
      </c>
      <c r="AG94">
        <f ca="1" t="shared" si="14"/>
        <v>58</v>
      </c>
      <c r="AH94">
        <f ca="1" t="shared" si="15"/>
        <v>39</v>
      </c>
      <c r="AI94">
        <f ca="1" t="shared" si="16"/>
        <v>152</v>
      </c>
      <c r="AO94" s="11" t="s">
        <v>333</v>
      </c>
    </row>
    <row r="95" spans="3:41" ht="12.75">
      <c r="C95" t="s">
        <v>155</v>
      </c>
      <c r="E95" s="5" t="s">
        <v>166</v>
      </c>
      <c r="F95" s="5">
        <v>35</v>
      </c>
      <c r="G95" s="5">
        <v>24</v>
      </c>
      <c r="H95" s="5">
        <v>155</v>
      </c>
      <c r="W95" t="s">
        <v>164</v>
      </c>
      <c r="X95" t="s">
        <v>164</v>
      </c>
      <c r="Y95">
        <f t="shared" si="11"/>
        <v>29</v>
      </c>
      <c r="Z95">
        <f t="shared" si="12"/>
        <v>20</v>
      </c>
      <c r="AA95">
        <f t="shared" si="13"/>
        <v>94</v>
      </c>
      <c r="AC95" t="s">
        <v>86</v>
      </c>
      <c r="AD95" t="s">
        <v>86</v>
      </c>
      <c r="AE95" s="11" t="s">
        <v>376</v>
      </c>
      <c r="AF95">
        <v>94</v>
      </c>
      <c r="AG95">
        <f ca="1" t="shared" si="14"/>
        <v>58</v>
      </c>
      <c r="AH95">
        <f ca="1" t="shared" si="15"/>
        <v>39</v>
      </c>
      <c r="AI95">
        <f ca="1" t="shared" si="16"/>
        <v>152</v>
      </c>
      <c r="AO95" t="s">
        <v>293</v>
      </c>
    </row>
    <row r="96" spans="3:41" ht="12.75">
      <c r="C96" t="s">
        <v>156</v>
      </c>
      <c r="E96" s="5" t="s">
        <v>167</v>
      </c>
      <c r="F96" s="5">
        <v>30</v>
      </c>
      <c r="G96" s="5">
        <v>20</v>
      </c>
      <c r="H96" s="5">
        <v>112</v>
      </c>
      <c r="W96" t="s">
        <v>165</v>
      </c>
      <c r="X96" t="s">
        <v>165</v>
      </c>
      <c r="Y96">
        <f t="shared" si="11"/>
        <v>38</v>
      </c>
      <c r="Z96">
        <f t="shared" si="12"/>
        <v>25</v>
      </c>
      <c r="AA96">
        <f t="shared" si="13"/>
        <v>146</v>
      </c>
      <c r="AC96" t="s">
        <v>86</v>
      </c>
      <c r="AD96" t="s">
        <v>86</v>
      </c>
      <c r="AE96" s="11" t="s">
        <v>399</v>
      </c>
      <c r="AF96">
        <v>94</v>
      </c>
      <c r="AG96">
        <f ca="1" t="shared" si="14"/>
        <v>58</v>
      </c>
      <c r="AH96">
        <f ca="1" t="shared" si="15"/>
        <v>39</v>
      </c>
      <c r="AI96">
        <f ca="1" t="shared" si="16"/>
        <v>152</v>
      </c>
      <c r="AO96" s="11" t="s">
        <v>401</v>
      </c>
    </row>
    <row r="97" spans="3:41" ht="12.75">
      <c r="C97" t="s">
        <v>157</v>
      </c>
      <c r="E97" s="5" t="s">
        <v>168</v>
      </c>
      <c r="F97" s="5">
        <v>36</v>
      </c>
      <c r="G97" s="5">
        <v>24</v>
      </c>
      <c r="H97" s="5">
        <v>126</v>
      </c>
      <c r="W97" t="s">
        <v>166</v>
      </c>
      <c r="X97" t="s">
        <v>166</v>
      </c>
      <c r="Y97">
        <f aca="true" t="shared" si="17" ref="Y97:Y128">VLOOKUP($X97,Pausch1,2,FALSE)</f>
        <v>35</v>
      </c>
      <c r="Z97">
        <f aca="true" t="shared" si="18" ref="Z97:Z128">VLOOKUP($X97,Pausch1,3,FALSE)</f>
        <v>24</v>
      </c>
      <c r="AA97">
        <f aca="true" t="shared" si="19" ref="AA97:AA128">VLOOKUP($X97,Pausch1,4,FALSE)</f>
        <v>155</v>
      </c>
      <c r="AC97" t="s">
        <v>86</v>
      </c>
      <c r="AD97" t="s">
        <v>86</v>
      </c>
      <c r="AE97" s="11" t="s">
        <v>320</v>
      </c>
      <c r="AF97">
        <v>93</v>
      </c>
      <c r="AG97">
        <f ca="1" t="shared" si="14"/>
        <v>58</v>
      </c>
      <c r="AH97">
        <f ca="1" t="shared" si="15"/>
        <v>39</v>
      </c>
      <c r="AI97">
        <f ca="1" t="shared" si="16"/>
        <v>152</v>
      </c>
      <c r="AO97" t="s">
        <v>351</v>
      </c>
    </row>
    <row r="98" spans="3:41" ht="12.75">
      <c r="C98" t="s">
        <v>175</v>
      </c>
      <c r="E98" s="5" t="s">
        <v>169</v>
      </c>
      <c r="F98" s="5">
        <v>56</v>
      </c>
      <c r="G98" s="5">
        <v>37</v>
      </c>
      <c r="H98" s="5">
        <v>153</v>
      </c>
      <c r="W98" t="s">
        <v>167</v>
      </c>
      <c r="X98" t="s">
        <v>167</v>
      </c>
      <c r="Y98">
        <f t="shared" si="17"/>
        <v>30</v>
      </c>
      <c r="Z98">
        <f t="shared" si="18"/>
        <v>20</v>
      </c>
      <c r="AA98">
        <f t="shared" si="19"/>
        <v>112</v>
      </c>
      <c r="AC98" t="s">
        <v>86</v>
      </c>
      <c r="AD98" t="s">
        <v>86</v>
      </c>
      <c r="AE98" s="11" t="s">
        <v>330</v>
      </c>
      <c r="AF98">
        <v>93</v>
      </c>
      <c r="AG98">
        <f ca="1" t="shared" si="14"/>
        <v>58</v>
      </c>
      <c r="AH98">
        <f ca="1" t="shared" si="15"/>
        <v>39</v>
      </c>
      <c r="AI98">
        <f ca="1" t="shared" si="16"/>
        <v>152</v>
      </c>
      <c r="AO98" s="11" t="s">
        <v>301</v>
      </c>
    </row>
    <row r="99" spans="3:41" ht="12.75">
      <c r="C99" t="s">
        <v>158</v>
      </c>
      <c r="E99" s="5" t="s">
        <v>170</v>
      </c>
      <c r="F99" s="5">
        <v>36</v>
      </c>
      <c r="G99" s="5">
        <v>24</v>
      </c>
      <c r="H99" s="5">
        <v>81</v>
      </c>
      <c r="W99" t="s">
        <v>168</v>
      </c>
      <c r="X99" t="s">
        <v>168</v>
      </c>
      <c r="Y99">
        <f t="shared" si="17"/>
        <v>36</v>
      </c>
      <c r="Z99">
        <f t="shared" si="18"/>
        <v>24</v>
      </c>
      <c r="AA99">
        <f t="shared" si="19"/>
        <v>126</v>
      </c>
      <c r="AC99" t="s">
        <v>86</v>
      </c>
      <c r="AD99" t="s">
        <v>86</v>
      </c>
      <c r="AE99" s="11" t="s">
        <v>365</v>
      </c>
      <c r="AF99">
        <v>94</v>
      </c>
      <c r="AG99">
        <f ca="1" t="shared" si="14"/>
        <v>58</v>
      </c>
      <c r="AH99">
        <f ca="1" t="shared" si="15"/>
        <v>39</v>
      </c>
      <c r="AI99">
        <f ca="1" t="shared" si="16"/>
        <v>152</v>
      </c>
      <c r="AO99" s="11" t="s">
        <v>402</v>
      </c>
    </row>
    <row r="100" spans="3:41" ht="12.75">
      <c r="C100" t="s">
        <v>159</v>
      </c>
      <c r="E100" s="5" t="s">
        <v>179</v>
      </c>
      <c r="F100" s="5">
        <v>47</v>
      </c>
      <c r="G100" s="5">
        <v>32</v>
      </c>
      <c r="H100" s="5">
        <v>122</v>
      </c>
      <c r="W100" t="s">
        <v>169</v>
      </c>
      <c r="X100" t="s">
        <v>169</v>
      </c>
      <c r="Y100">
        <f t="shared" si="17"/>
        <v>56</v>
      </c>
      <c r="Z100">
        <f t="shared" si="18"/>
        <v>37</v>
      </c>
      <c r="AA100">
        <f t="shared" si="19"/>
        <v>153</v>
      </c>
      <c r="AC100" t="s">
        <v>86</v>
      </c>
      <c r="AD100" t="s">
        <v>86</v>
      </c>
      <c r="AE100" s="11" t="s">
        <v>390</v>
      </c>
      <c r="AF100">
        <v>94</v>
      </c>
      <c r="AG100">
        <f ca="1" t="shared" si="14"/>
        <v>58</v>
      </c>
      <c r="AH100">
        <f ca="1" t="shared" si="15"/>
        <v>39</v>
      </c>
      <c r="AI100">
        <f ca="1" t="shared" si="16"/>
        <v>152</v>
      </c>
      <c r="AO100" s="11" t="s">
        <v>404</v>
      </c>
    </row>
    <row r="101" spans="3:41" ht="12.75">
      <c r="C101" t="s">
        <v>160</v>
      </c>
      <c r="E101" s="5" t="s">
        <v>180</v>
      </c>
      <c r="F101" s="5">
        <v>42</v>
      </c>
      <c r="G101" s="5">
        <v>28</v>
      </c>
      <c r="H101" s="5">
        <v>131</v>
      </c>
      <c r="W101" t="s">
        <v>170</v>
      </c>
      <c r="X101" t="s">
        <v>170</v>
      </c>
      <c r="Y101">
        <f t="shared" si="17"/>
        <v>36</v>
      </c>
      <c r="Z101">
        <f t="shared" si="18"/>
        <v>24</v>
      </c>
      <c r="AA101">
        <f t="shared" si="19"/>
        <v>81</v>
      </c>
      <c r="AC101" t="s">
        <v>86</v>
      </c>
      <c r="AD101" t="s">
        <v>86</v>
      </c>
      <c r="AE101" s="11" t="s">
        <v>323</v>
      </c>
      <c r="AF101">
        <v>93</v>
      </c>
      <c r="AG101">
        <f ca="1" t="shared" si="14"/>
        <v>58</v>
      </c>
      <c r="AH101">
        <f ca="1" t="shared" si="15"/>
        <v>39</v>
      </c>
      <c r="AI101">
        <f ca="1" t="shared" si="16"/>
        <v>152</v>
      </c>
      <c r="AO101" s="11" t="s">
        <v>405</v>
      </c>
    </row>
    <row r="102" spans="3:41" ht="12.75">
      <c r="C102" t="s">
        <v>161</v>
      </c>
      <c r="E102" s="5" t="s">
        <v>181</v>
      </c>
      <c r="F102" s="5">
        <v>46</v>
      </c>
      <c r="G102" s="5">
        <v>31</v>
      </c>
      <c r="H102" s="5">
        <v>182</v>
      </c>
      <c r="W102" t="s">
        <v>179</v>
      </c>
      <c r="X102" t="s">
        <v>179</v>
      </c>
      <c r="Y102">
        <f t="shared" si="17"/>
        <v>47</v>
      </c>
      <c r="Z102">
        <f t="shared" si="18"/>
        <v>32</v>
      </c>
      <c r="AA102">
        <f t="shared" si="19"/>
        <v>122</v>
      </c>
      <c r="AC102" t="s">
        <v>86</v>
      </c>
      <c r="AD102" t="s">
        <v>86</v>
      </c>
      <c r="AE102" t="s">
        <v>89</v>
      </c>
      <c r="AF102" t="s">
        <v>89</v>
      </c>
      <c r="AG102">
        <f ca="1" t="shared" si="14"/>
        <v>58</v>
      </c>
      <c r="AH102">
        <f ca="1" t="shared" si="15"/>
        <v>39</v>
      </c>
      <c r="AI102">
        <f ca="1" t="shared" si="16"/>
        <v>152</v>
      </c>
      <c r="AO102" s="11" t="s">
        <v>334</v>
      </c>
    </row>
    <row r="103" spans="3:41" ht="12.75">
      <c r="C103" t="s">
        <v>176</v>
      </c>
      <c r="E103" s="5" t="s">
        <v>182</v>
      </c>
      <c r="F103" s="5">
        <v>80</v>
      </c>
      <c r="G103" s="5">
        <v>53</v>
      </c>
      <c r="H103" s="5">
        <v>182</v>
      </c>
      <c r="W103" t="s">
        <v>180</v>
      </c>
      <c r="X103" t="s">
        <v>180</v>
      </c>
      <c r="Y103">
        <f t="shared" si="17"/>
        <v>42</v>
      </c>
      <c r="Z103">
        <f t="shared" si="18"/>
        <v>28</v>
      </c>
      <c r="AA103">
        <f t="shared" si="19"/>
        <v>131</v>
      </c>
      <c r="AC103" t="s">
        <v>86</v>
      </c>
      <c r="AD103" t="s">
        <v>86</v>
      </c>
      <c r="AE103" s="11" t="s">
        <v>400</v>
      </c>
      <c r="AF103">
        <v>94</v>
      </c>
      <c r="AG103">
        <f ca="1" t="shared" si="14"/>
        <v>58</v>
      </c>
      <c r="AH103">
        <f ca="1" t="shared" si="15"/>
        <v>39</v>
      </c>
      <c r="AI103">
        <f ca="1" t="shared" si="16"/>
        <v>152</v>
      </c>
      <c r="AO103" s="11" t="s">
        <v>406</v>
      </c>
    </row>
    <row r="104" spans="3:41" ht="12.75">
      <c r="C104" t="s">
        <v>162</v>
      </c>
      <c r="E104" s="5" t="s">
        <v>184</v>
      </c>
      <c r="F104" s="5">
        <v>60</v>
      </c>
      <c r="G104" s="5">
        <v>40</v>
      </c>
      <c r="H104" s="5">
        <v>200</v>
      </c>
      <c r="W104" t="s">
        <v>181</v>
      </c>
      <c r="X104" t="s">
        <v>181</v>
      </c>
      <c r="Y104">
        <f t="shared" si="17"/>
        <v>46</v>
      </c>
      <c r="Z104">
        <f t="shared" si="18"/>
        <v>31</v>
      </c>
      <c r="AA104">
        <f t="shared" si="19"/>
        <v>182</v>
      </c>
      <c r="AC104" t="s">
        <v>86</v>
      </c>
      <c r="AD104" t="s">
        <v>86</v>
      </c>
      <c r="AE104" s="11" t="s">
        <v>331</v>
      </c>
      <c r="AF104">
        <v>93</v>
      </c>
      <c r="AG104">
        <f ca="1" t="shared" si="14"/>
        <v>58</v>
      </c>
      <c r="AH104">
        <f ca="1" t="shared" si="15"/>
        <v>39</v>
      </c>
      <c r="AI104">
        <f ca="1" t="shared" si="16"/>
        <v>152</v>
      </c>
      <c r="AO104" t="s">
        <v>344</v>
      </c>
    </row>
    <row r="105" spans="3:41" ht="12.75">
      <c r="C105" t="s">
        <v>163</v>
      </c>
      <c r="E105" s="5" t="s">
        <v>183</v>
      </c>
      <c r="F105" s="5">
        <v>40</v>
      </c>
      <c r="G105" s="5">
        <v>27</v>
      </c>
      <c r="H105" s="5">
        <v>108</v>
      </c>
      <c r="W105" t="s">
        <v>282</v>
      </c>
      <c r="X105" t="s">
        <v>171</v>
      </c>
      <c r="Y105">
        <f t="shared" si="17"/>
        <v>28</v>
      </c>
      <c r="Z105">
        <f t="shared" si="18"/>
        <v>19</v>
      </c>
      <c r="AA105">
        <f t="shared" si="19"/>
        <v>92</v>
      </c>
      <c r="AC105" t="s">
        <v>86</v>
      </c>
      <c r="AD105" t="s">
        <v>86</v>
      </c>
      <c r="AE105" t="s">
        <v>357</v>
      </c>
      <c r="AF105">
        <v>92</v>
      </c>
      <c r="AG105">
        <f ca="1" t="shared" si="14"/>
        <v>58</v>
      </c>
      <c r="AH105">
        <f ca="1" t="shared" si="15"/>
        <v>39</v>
      </c>
      <c r="AI105">
        <f ca="1" t="shared" si="16"/>
        <v>152</v>
      </c>
      <c r="AO105" s="11" t="s">
        <v>335</v>
      </c>
    </row>
    <row r="106" spans="3:41" ht="12.75">
      <c r="C106" t="s">
        <v>164</v>
      </c>
      <c r="E106" s="5" t="s">
        <v>187</v>
      </c>
      <c r="F106" s="5">
        <v>51</v>
      </c>
      <c r="G106" s="5">
        <v>34</v>
      </c>
      <c r="H106" s="5">
        <v>179</v>
      </c>
      <c r="W106" t="s">
        <v>182</v>
      </c>
      <c r="X106" t="s">
        <v>182</v>
      </c>
      <c r="Y106">
        <f t="shared" si="17"/>
        <v>80</v>
      </c>
      <c r="Z106">
        <f t="shared" si="18"/>
        <v>53</v>
      </c>
      <c r="AA106">
        <f t="shared" si="19"/>
        <v>182</v>
      </c>
      <c r="AC106" t="s">
        <v>86</v>
      </c>
      <c r="AD106" t="s">
        <v>86</v>
      </c>
      <c r="AE106" t="s">
        <v>70</v>
      </c>
      <c r="AF106" t="s">
        <v>70</v>
      </c>
      <c r="AG106">
        <f ca="1" t="shared" si="14"/>
        <v>44</v>
      </c>
      <c r="AH106">
        <f ca="1" t="shared" si="15"/>
        <v>29</v>
      </c>
      <c r="AI106">
        <f ca="1" t="shared" si="16"/>
        <v>115</v>
      </c>
      <c r="AO106" t="s">
        <v>358</v>
      </c>
    </row>
    <row r="107" spans="3:41" ht="12.75">
      <c r="C107" t="s">
        <v>165</v>
      </c>
      <c r="E107" s="5" t="s">
        <v>188</v>
      </c>
      <c r="F107" s="5">
        <v>39</v>
      </c>
      <c r="G107" s="5">
        <v>26</v>
      </c>
      <c r="H107" s="5">
        <v>111</v>
      </c>
      <c r="W107" t="s">
        <v>184</v>
      </c>
      <c r="X107" t="s">
        <v>184</v>
      </c>
      <c r="Y107">
        <f t="shared" si="17"/>
        <v>60</v>
      </c>
      <c r="Z107">
        <f t="shared" si="18"/>
        <v>40</v>
      </c>
      <c r="AA107">
        <f t="shared" si="19"/>
        <v>200</v>
      </c>
      <c r="AC107" t="s">
        <v>86</v>
      </c>
      <c r="AD107" t="s">
        <v>86</v>
      </c>
      <c r="AE107" s="11" t="s">
        <v>332</v>
      </c>
      <c r="AF107">
        <v>93</v>
      </c>
      <c r="AG107">
        <f ca="1" t="shared" si="14"/>
        <v>58</v>
      </c>
      <c r="AH107">
        <f ca="1" t="shared" si="15"/>
        <v>39</v>
      </c>
      <c r="AI107">
        <f ca="1" t="shared" si="16"/>
        <v>152</v>
      </c>
      <c r="AO107" s="11" t="s">
        <v>336</v>
      </c>
    </row>
    <row r="108" spans="3:41" ht="12.75">
      <c r="C108" t="s">
        <v>166</v>
      </c>
      <c r="E108" s="5" t="s">
        <v>189</v>
      </c>
      <c r="F108" s="5">
        <v>60</v>
      </c>
      <c r="G108" s="5">
        <v>40</v>
      </c>
      <c r="H108" s="5">
        <v>234</v>
      </c>
      <c r="W108" t="s">
        <v>183</v>
      </c>
      <c r="X108" t="s">
        <v>183</v>
      </c>
      <c r="Y108">
        <f t="shared" si="17"/>
        <v>40</v>
      </c>
      <c r="Z108">
        <f t="shared" si="18"/>
        <v>27</v>
      </c>
      <c r="AA108">
        <f t="shared" si="19"/>
        <v>108</v>
      </c>
      <c r="AC108" t="s">
        <v>86</v>
      </c>
      <c r="AD108" t="s">
        <v>86</v>
      </c>
      <c r="AE108" s="11" t="s">
        <v>333</v>
      </c>
      <c r="AF108">
        <v>93</v>
      </c>
      <c r="AG108">
        <f ca="1" t="shared" si="14"/>
        <v>58</v>
      </c>
      <c r="AH108">
        <f ca="1" t="shared" si="15"/>
        <v>39</v>
      </c>
      <c r="AI108">
        <f ca="1" t="shared" si="16"/>
        <v>152</v>
      </c>
      <c r="AO108" t="s">
        <v>90</v>
      </c>
    </row>
    <row r="109" spans="3:41" ht="12.75">
      <c r="C109" t="s">
        <v>167</v>
      </c>
      <c r="E109" s="5" t="s">
        <v>190</v>
      </c>
      <c r="F109" s="5">
        <v>38</v>
      </c>
      <c r="G109" s="5">
        <v>25</v>
      </c>
      <c r="H109" s="5">
        <v>108</v>
      </c>
      <c r="W109" t="s">
        <v>187</v>
      </c>
      <c r="X109" t="s">
        <v>187</v>
      </c>
      <c r="Y109">
        <f t="shared" si="17"/>
        <v>51</v>
      </c>
      <c r="Z109">
        <f t="shared" si="18"/>
        <v>34</v>
      </c>
      <c r="AA109">
        <f t="shared" si="19"/>
        <v>179</v>
      </c>
      <c r="AC109" t="s">
        <v>86</v>
      </c>
      <c r="AD109" t="s">
        <v>86</v>
      </c>
      <c r="AE109" t="s">
        <v>293</v>
      </c>
      <c r="AF109">
        <v>92</v>
      </c>
      <c r="AG109">
        <f ca="1" t="shared" si="14"/>
        <v>58</v>
      </c>
      <c r="AH109">
        <f ca="1" t="shared" si="15"/>
        <v>39</v>
      </c>
      <c r="AI109">
        <f ca="1" t="shared" si="16"/>
        <v>152</v>
      </c>
      <c r="AO109" s="11" t="s">
        <v>407</v>
      </c>
    </row>
    <row r="110" spans="3:41" ht="12.75">
      <c r="C110" t="s">
        <v>168</v>
      </c>
      <c r="E110" s="5" t="s">
        <v>191</v>
      </c>
      <c r="F110" s="5">
        <v>34</v>
      </c>
      <c r="G110" s="5">
        <v>23</v>
      </c>
      <c r="H110" s="5">
        <v>143</v>
      </c>
      <c r="W110" t="s">
        <v>188</v>
      </c>
      <c r="X110" t="s">
        <v>188</v>
      </c>
      <c r="Y110">
        <f t="shared" si="17"/>
        <v>39</v>
      </c>
      <c r="Z110">
        <f t="shared" si="18"/>
        <v>26</v>
      </c>
      <c r="AA110">
        <f t="shared" si="19"/>
        <v>111</v>
      </c>
      <c r="AC110" t="s">
        <v>86</v>
      </c>
      <c r="AD110" t="s">
        <v>86</v>
      </c>
      <c r="AE110" s="11" t="s">
        <v>401</v>
      </c>
      <c r="AF110">
        <v>94</v>
      </c>
      <c r="AG110">
        <f ca="1" t="shared" si="14"/>
        <v>58</v>
      </c>
      <c r="AH110">
        <f ca="1" t="shared" si="15"/>
        <v>39</v>
      </c>
      <c r="AI110">
        <f ca="1" t="shared" si="16"/>
        <v>152</v>
      </c>
      <c r="AO110" t="s">
        <v>359</v>
      </c>
    </row>
    <row r="111" spans="3:41" ht="12.75">
      <c r="C111" t="s">
        <v>169</v>
      </c>
      <c r="E111" s="5" t="s">
        <v>192</v>
      </c>
      <c r="F111" s="5">
        <v>33</v>
      </c>
      <c r="G111" s="5">
        <v>22</v>
      </c>
      <c r="H111" s="5">
        <v>116</v>
      </c>
      <c r="W111" t="s">
        <v>189</v>
      </c>
      <c r="X111" t="s">
        <v>189</v>
      </c>
      <c r="Y111">
        <f t="shared" si="17"/>
        <v>60</v>
      </c>
      <c r="Z111">
        <f t="shared" si="18"/>
        <v>40</v>
      </c>
      <c r="AA111">
        <f t="shared" si="19"/>
        <v>234</v>
      </c>
      <c r="AC111" t="s">
        <v>86</v>
      </c>
      <c r="AD111" t="s">
        <v>86</v>
      </c>
      <c r="AE111" t="s">
        <v>351</v>
      </c>
      <c r="AF111">
        <v>92</v>
      </c>
      <c r="AG111">
        <f ca="1" t="shared" si="14"/>
        <v>58</v>
      </c>
      <c r="AH111">
        <f ca="1" t="shared" si="15"/>
        <v>39</v>
      </c>
      <c r="AI111">
        <f ca="1" t="shared" si="16"/>
        <v>152</v>
      </c>
      <c r="AO111" s="11" t="s">
        <v>381</v>
      </c>
    </row>
    <row r="112" spans="3:41" ht="12.75">
      <c r="C112" t="s">
        <v>170</v>
      </c>
      <c r="E112" s="5" t="s">
        <v>198</v>
      </c>
      <c r="F112" s="5">
        <v>36</v>
      </c>
      <c r="G112" s="5">
        <v>24</v>
      </c>
      <c r="H112" s="5">
        <v>102</v>
      </c>
      <c r="W112" t="s">
        <v>190</v>
      </c>
      <c r="X112" t="s">
        <v>190</v>
      </c>
      <c r="Y112">
        <f t="shared" si="17"/>
        <v>38</v>
      </c>
      <c r="Z112">
        <f t="shared" si="18"/>
        <v>25</v>
      </c>
      <c r="AA112">
        <f t="shared" si="19"/>
        <v>108</v>
      </c>
      <c r="AC112" t="s">
        <v>86</v>
      </c>
      <c r="AD112" t="s">
        <v>86</v>
      </c>
      <c r="AE112" s="11" t="s">
        <v>301</v>
      </c>
      <c r="AF112">
        <v>93</v>
      </c>
      <c r="AG112">
        <f ca="1" t="shared" si="14"/>
        <v>58</v>
      </c>
      <c r="AH112">
        <f ca="1" t="shared" si="15"/>
        <v>39</v>
      </c>
      <c r="AI112">
        <f ca="1" t="shared" si="16"/>
        <v>152</v>
      </c>
      <c r="AO112" s="11" t="s">
        <v>310</v>
      </c>
    </row>
    <row r="113" spans="3:41" ht="12.75">
      <c r="C113" t="s">
        <v>179</v>
      </c>
      <c r="E113" s="5" t="s">
        <v>199</v>
      </c>
      <c r="F113" s="5">
        <v>46</v>
      </c>
      <c r="G113" s="5">
        <v>31</v>
      </c>
      <c r="H113" s="5">
        <v>141</v>
      </c>
      <c r="W113" t="s">
        <v>191</v>
      </c>
      <c r="X113" t="s">
        <v>191</v>
      </c>
      <c r="Y113">
        <f t="shared" si="17"/>
        <v>34</v>
      </c>
      <c r="Z113">
        <f t="shared" si="18"/>
        <v>23</v>
      </c>
      <c r="AA113">
        <f t="shared" si="19"/>
        <v>143</v>
      </c>
      <c r="AC113" t="s">
        <v>86</v>
      </c>
      <c r="AD113" t="s">
        <v>86</v>
      </c>
      <c r="AE113" s="11" t="s">
        <v>402</v>
      </c>
      <c r="AF113">
        <v>94</v>
      </c>
      <c r="AG113">
        <f ca="1" t="shared" si="14"/>
        <v>58</v>
      </c>
      <c r="AH113">
        <f ca="1" t="shared" si="15"/>
        <v>39</v>
      </c>
      <c r="AI113">
        <f ca="1" t="shared" si="16"/>
        <v>152</v>
      </c>
      <c r="AO113" s="11" t="s">
        <v>408</v>
      </c>
    </row>
    <row r="114" spans="3:41" ht="12.75">
      <c r="C114" t="s">
        <v>180</v>
      </c>
      <c r="E114" s="5" t="s">
        <v>204</v>
      </c>
      <c r="F114" s="5">
        <v>36</v>
      </c>
      <c r="G114" s="5">
        <v>24</v>
      </c>
      <c r="H114" s="5">
        <v>130</v>
      </c>
      <c r="W114" t="s">
        <v>192</v>
      </c>
      <c r="X114" t="s">
        <v>192</v>
      </c>
      <c r="Y114">
        <f t="shared" si="17"/>
        <v>33</v>
      </c>
      <c r="Z114">
        <f t="shared" si="18"/>
        <v>22</v>
      </c>
      <c r="AA114">
        <f t="shared" si="19"/>
        <v>116</v>
      </c>
      <c r="AC114" t="s">
        <v>86</v>
      </c>
      <c r="AD114" t="s">
        <v>86</v>
      </c>
      <c r="AE114" s="11" t="s">
        <v>404</v>
      </c>
      <c r="AF114">
        <v>94</v>
      </c>
      <c r="AG114">
        <f ca="1" t="shared" si="14"/>
        <v>58</v>
      </c>
      <c r="AH114">
        <f ca="1" t="shared" si="15"/>
        <v>39</v>
      </c>
      <c r="AI114">
        <f ca="1" t="shared" si="16"/>
        <v>152</v>
      </c>
      <c r="AO114" t="s">
        <v>360</v>
      </c>
    </row>
    <row r="115" spans="3:41" ht="12.75">
      <c r="C115" t="s">
        <v>181</v>
      </c>
      <c r="E115" s="5" t="s">
        <v>205</v>
      </c>
      <c r="F115" s="5">
        <v>29</v>
      </c>
      <c r="G115" s="5">
        <v>20</v>
      </c>
      <c r="H115" s="5">
        <v>85</v>
      </c>
      <c r="W115" t="s">
        <v>198</v>
      </c>
      <c r="X115" t="s">
        <v>198</v>
      </c>
      <c r="Y115">
        <f t="shared" si="17"/>
        <v>36</v>
      </c>
      <c r="Z115">
        <f t="shared" si="18"/>
        <v>24</v>
      </c>
      <c r="AA115">
        <f t="shared" si="19"/>
        <v>102</v>
      </c>
      <c r="AC115" t="s">
        <v>86</v>
      </c>
      <c r="AD115" t="s">
        <v>86</v>
      </c>
      <c r="AE115" s="11" t="s">
        <v>405</v>
      </c>
      <c r="AF115">
        <v>94</v>
      </c>
      <c r="AG115">
        <f ca="1" t="shared" si="14"/>
        <v>58</v>
      </c>
      <c r="AH115">
        <f ca="1" t="shared" si="15"/>
        <v>39</v>
      </c>
      <c r="AI115">
        <f ca="1" t="shared" si="16"/>
        <v>152</v>
      </c>
      <c r="AO115" t="s">
        <v>361</v>
      </c>
    </row>
    <row r="116" spans="3:41" ht="12.75">
      <c r="C116" t="s">
        <v>182</v>
      </c>
      <c r="E116" s="5" t="s">
        <v>210</v>
      </c>
      <c r="F116" s="5">
        <v>34</v>
      </c>
      <c r="G116" s="5">
        <v>23</v>
      </c>
      <c r="H116" s="5">
        <v>75</v>
      </c>
      <c r="W116" t="s">
        <v>199</v>
      </c>
      <c r="X116" t="s">
        <v>199</v>
      </c>
      <c r="Y116">
        <f t="shared" si="17"/>
        <v>46</v>
      </c>
      <c r="Z116">
        <f t="shared" si="18"/>
        <v>31</v>
      </c>
      <c r="AA116">
        <f t="shared" si="19"/>
        <v>141</v>
      </c>
      <c r="AC116" t="s">
        <v>86</v>
      </c>
      <c r="AD116" t="s">
        <v>86</v>
      </c>
      <c r="AE116" s="11" t="s">
        <v>334</v>
      </c>
      <c r="AF116">
        <v>93</v>
      </c>
      <c r="AG116">
        <f ca="1" t="shared" si="14"/>
        <v>58</v>
      </c>
      <c r="AH116">
        <f ca="1" t="shared" si="15"/>
        <v>39</v>
      </c>
      <c r="AI116">
        <f ca="1" t="shared" si="16"/>
        <v>152</v>
      </c>
      <c r="AO116" s="11" t="s">
        <v>337</v>
      </c>
    </row>
    <row r="117" spans="3:41" ht="12.75">
      <c r="C117" t="s">
        <v>172</v>
      </c>
      <c r="E117" s="5" t="s">
        <v>211</v>
      </c>
      <c r="F117" s="5">
        <v>47</v>
      </c>
      <c r="G117" s="5">
        <v>32</v>
      </c>
      <c r="H117" s="5">
        <v>80</v>
      </c>
      <c r="W117" t="s">
        <v>204</v>
      </c>
      <c r="X117" t="s">
        <v>204</v>
      </c>
      <c r="Y117">
        <f t="shared" si="17"/>
        <v>36</v>
      </c>
      <c r="Z117">
        <f t="shared" si="18"/>
        <v>24</v>
      </c>
      <c r="AA117">
        <f t="shared" si="19"/>
        <v>130</v>
      </c>
      <c r="AC117" t="s">
        <v>86</v>
      </c>
      <c r="AD117" t="s">
        <v>86</v>
      </c>
      <c r="AE117" s="11" t="s">
        <v>406</v>
      </c>
      <c r="AF117">
        <v>94</v>
      </c>
      <c r="AG117">
        <f ca="1" t="shared" si="14"/>
        <v>58</v>
      </c>
      <c r="AH117">
        <f ca="1" t="shared" si="15"/>
        <v>39</v>
      </c>
      <c r="AI117">
        <f ca="1" t="shared" si="16"/>
        <v>152</v>
      </c>
      <c r="AO117" s="11" t="s">
        <v>397</v>
      </c>
    </row>
    <row r="118" spans="3:41" ht="12.75">
      <c r="C118" t="s">
        <v>184</v>
      </c>
      <c r="E118" s="5" t="s">
        <v>213</v>
      </c>
      <c r="F118" s="5">
        <v>50</v>
      </c>
      <c r="G118" s="5">
        <v>33</v>
      </c>
      <c r="H118" s="5">
        <v>168</v>
      </c>
      <c r="W118" t="s">
        <v>205</v>
      </c>
      <c r="X118" t="s">
        <v>205</v>
      </c>
      <c r="Y118">
        <f t="shared" si="17"/>
        <v>29</v>
      </c>
      <c r="Z118">
        <f t="shared" si="18"/>
        <v>20</v>
      </c>
      <c r="AA118">
        <f t="shared" si="19"/>
        <v>85</v>
      </c>
      <c r="AC118" t="s">
        <v>86</v>
      </c>
      <c r="AD118" t="s">
        <v>86</v>
      </c>
      <c r="AE118" t="s">
        <v>344</v>
      </c>
      <c r="AF118">
        <v>92</v>
      </c>
      <c r="AG118">
        <f ca="1" t="shared" si="14"/>
        <v>58</v>
      </c>
      <c r="AH118">
        <f ca="1" t="shared" si="15"/>
        <v>39</v>
      </c>
      <c r="AI118">
        <f ca="1" t="shared" si="16"/>
        <v>152</v>
      </c>
      <c r="AO118" t="s">
        <v>362</v>
      </c>
    </row>
    <row r="119" spans="3:41" ht="12.75">
      <c r="C119" t="s">
        <v>183</v>
      </c>
      <c r="E119" s="5" t="s">
        <v>216</v>
      </c>
      <c r="F119" s="5">
        <v>42</v>
      </c>
      <c r="G119" s="5">
        <v>28</v>
      </c>
      <c r="H119" s="5">
        <v>190</v>
      </c>
      <c r="W119" t="s">
        <v>210</v>
      </c>
      <c r="X119" t="s">
        <v>210</v>
      </c>
      <c r="Y119">
        <f t="shared" si="17"/>
        <v>34</v>
      </c>
      <c r="Z119">
        <f t="shared" si="18"/>
        <v>23</v>
      </c>
      <c r="AA119">
        <f t="shared" si="19"/>
        <v>75</v>
      </c>
      <c r="AC119" t="s">
        <v>86</v>
      </c>
      <c r="AD119" t="s">
        <v>86</v>
      </c>
      <c r="AE119" s="11" t="s">
        <v>335</v>
      </c>
      <c r="AF119">
        <v>93</v>
      </c>
      <c r="AG119">
        <f ca="1" t="shared" si="14"/>
        <v>58</v>
      </c>
      <c r="AH119">
        <f ca="1" t="shared" si="15"/>
        <v>39</v>
      </c>
      <c r="AI119">
        <f ca="1" t="shared" si="16"/>
        <v>152</v>
      </c>
      <c r="AO119" s="11" t="s">
        <v>409</v>
      </c>
    </row>
    <row r="120" spans="3:41" ht="12.75">
      <c r="C120" t="s">
        <v>185</v>
      </c>
      <c r="E120" s="5" t="s">
        <v>217</v>
      </c>
      <c r="F120" s="5">
        <v>20</v>
      </c>
      <c r="G120" s="5">
        <v>13</v>
      </c>
      <c r="H120" s="5">
        <v>74</v>
      </c>
      <c r="W120" t="s">
        <v>211</v>
      </c>
      <c r="X120" t="s">
        <v>211</v>
      </c>
      <c r="Y120">
        <f t="shared" si="17"/>
        <v>47</v>
      </c>
      <c r="Z120">
        <f t="shared" si="18"/>
        <v>32</v>
      </c>
      <c r="AA120">
        <f t="shared" si="19"/>
        <v>80</v>
      </c>
      <c r="AC120" t="s">
        <v>86</v>
      </c>
      <c r="AD120" t="s">
        <v>86</v>
      </c>
      <c r="AE120" t="s">
        <v>358</v>
      </c>
      <c r="AF120">
        <v>92</v>
      </c>
      <c r="AG120">
        <f ca="1" t="shared" si="14"/>
        <v>58</v>
      </c>
      <c r="AH120">
        <f ca="1" t="shared" si="15"/>
        <v>39</v>
      </c>
      <c r="AI120">
        <f ca="1" t="shared" si="16"/>
        <v>152</v>
      </c>
      <c r="AO120" s="11" t="s">
        <v>325</v>
      </c>
    </row>
    <row r="121" spans="3:41" ht="12.75">
      <c r="C121" t="s">
        <v>187</v>
      </c>
      <c r="E121" s="5" t="s">
        <v>238</v>
      </c>
      <c r="F121" s="5">
        <v>48</v>
      </c>
      <c r="G121" s="5">
        <v>32</v>
      </c>
      <c r="H121" s="5">
        <v>161</v>
      </c>
      <c r="W121" t="s">
        <v>213</v>
      </c>
      <c r="X121" t="s">
        <v>213</v>
      </c>
      <c r="Y121">
        <f t="shared" si="17"/>
        <v>50</v>
      </c>
      <c r="Z121">
        <f t="shared" si="18"/>
        <v>33</v>
      </c>
      <c r="AA121">
        <f t="shared" si="19"/>
        <v>168</v>
      </c>
      <c r="AC121" t="s">
        <v>86</v>
      </c>
      <c r="AD121" t="s">
        <v>86</v>
      </c>
      <c r="AE121" s="11" t="s">
        <v>336</v>
      </c>
      <c r="AF121">
        <v>93</v>
      </c>
      <c r="AG121">
        <f ca="1" t="shared" si="14"/>
        <v>58</v>
      </c>
      <c r="AH121">
        <f ca="1" t="shared" si="15"/>
        <v>39</v>
      </c>
      <c r="AI121">
        <f ca="1" t="shared" si="16"/>
        <v>152</v>
      </c>
      <c r="AO121" t="s">
        <v>363</v>
      </c>
    </row>
    <row r="122" spans="3:41" ht="12.75">
      <c r="C122" t="s">
        <v>188</v>
      </c>
      <c r="E122" s="5" t="s">
        <v>218</v>
      </c>
      <c r="F122" s="5">
        <v>45</v>
      </c>
      <c r="G122" s="5">
        <v>30</v>
      </c>
      <c r="H122" s="5">
        <v>140</v>
      </c>
      <c r="W122" t="s">
        <v>216</v>
      </c>
      <c r="X122" t="s">
        <v>216</v>
      </c>
      <c r="Y122">
        <f t="shared" si="17"/>
        <v>42</v>
      </c>
      <c r="Z122">
        <f t="shared" si="18"/>
        <v>28</v>
      </c>
      <c r="AA122">
        <f t="shared" si="19"/>
        <v>190</v>
      </c>
      <c r="AC122" t="s">
        <v>86</v>
      </c>
      <c r="AD122" t="s">
        <v>86</v>
      </c>
      <c r="AE122" t="s">
        <v>90</v>
      </c>
      <c r="AF122" t="s">
        <v>90</v>
      </c>
      <c r="AG122">
        <f ca="1" t="shared" si="14"/>
        <v>51</v>
      </c>
      <c r="AH122">
        <f ca="1" t="shared" si="15"/>
        <v>34</v>
      </c>
      <c r="AI122">
        <f ca="1" t="shared" si="16"/>
        <v>96</v>
      </c>
      <c r="AO122" s="11" t="s">
        <v>366</v>
      </c>
    </row>
    <row r="123" spans="3:41" ht="12.75">
      <c r="C123" t="s">
        <v>189</v>
      </c>
      <c r="E123" s="5" t="s">
        <v>219</v>
      </c>
      <c r="F123" s="5">
        <v>54</v>
      </c>
      <c r="G123" s="5">
        <v>36</v>
      </c>
      <c r="H123" s="5">
        <v>197</v>
      </c>
      <c r="W123" t="s">
        <v>217</v>
      </c>
      <c r="X123" t="s">
        <v>217</v>
      </c>
      <c r="Y123">
        <f t="shared" si="17"/>
        <v>20</v>
      </c>
      <c r="Z123">
        <f t="shared" si="18"/>
        <v>13</v>
      </c>
      <c r="AA123">
        <f t="shared" si="19"/>
        <v>74</v>
      </c>
      <c r="AC123" t="s">
        <v>86</v>
      </c>
      <c r="AD123" t="s">
        <v>86</v>
      </c>
      <c r="AE123" s="11" t="s">
        <v>407</v>
      </c>
      <c r="AF123">
        <v>94</v>
      </c>
      <c r="AG123">
        <f ca="1" t="shared" si="14"/>
        <v>58</v>
      </c>
      <c r="AH123">
        <f ca="1" t="shared" si="15"/>
        <v>39</v>
      </c>
      <c r="AI123">
        <f ca="1" t="shared" si="16"/>
        <v>152</v>
      </c>
      <c r="AO123" s="11" t="s">
        <v>394</v>
      </c>
    </row>
    <row r="124" spans="3:41" ht="12.75">
      <c r="C124" t="s">
        <v>190</v>
      </c>
      <c r="E124" s="5" t="s">
        <v>239</v>
      </c>
      <c r="F124" s="5">
        <v>24</v>
      </c>
      <c r="G124" s="5">
        <v>16</v>
      </c>
      <c r="H124" s="5">
        <v>85</v>
      </c>
      <c r="W124" t="s">
        <v>238</v>
      </c>
      <c r="X124" t="s">
        <v>238</v>
      </c>
      <c r="Y124">
        <f t="shared" si="17"/>
        <v>48</v>
      </c>
      <c r="Z124">
        <f t="shared" si="18"/>
        <v>32</v>
      </c>
      <c r="AA124">
        <f t="shared" si="19"/>
        <v>161</v>
      </c>
      <c r="AC124" t="s">
        <v>86</v>
      </c>
      <c r="AD124" t="s">
        <v>86</v>
      </c>
      <c r="AE124" t="s">
        <v>359</v>
      </c>
      <c r="AF124">
        <v>92</v>
      </c>
      <c r="AG124">
        <f ca="1" t="shared" si="14"/>
        <v>58</v>
      </c>
      <c r="AH124">
        <f ca="1" t="shared" si="15"/>
        <v>39</v>
      </c>
      <c r="AI124">
        <f ca="1" t="shared" si="16"/>
        <v>152</v>
      </c>
      <c r="AO124" s="11" t="s">
        <v>338</v>
      </c>
    </row>
    <row r="125" spans="3:41" ht="12.75">
      <c r="C125" t="s">
        <v>191</v>
      </c>
      <c r="E125" s="5" t="s">
        <v>220</v>
      </c>
      <c r="F125" s="5">
        <v>33</v>
      </c>
      <c r="G125" s="5">
        <v>22</v>
      </c>
      <c r="H125" s="5">
        <v>95</v>
      </c>
      <c r="W125" t="s">
        <v>218</v>
      </c>
      <c r="X125" t="s">
        <v>218</v>
      </c>
      <c r="Y125">
        <f t="shared" si="17"/>
        <v>45</v>
      </c>
      <c r="Z125">
        <f t="shared" si="18"/>
        <v>30</v>
      </c>
      <c r="AA125">
        <f t="shared" si="19"/>
        <v>140</v>
      </c>
      <c r="AC125" t="s">
        <v>86</v>
      </c>
      <c r="AD125" t="s">
        <v>86</v>
      </c>
      <c r="AE125" s="11" t="s">
        <v>381</v>
      </c>
      <c r="AF125">
        <v>94</v>
      </c>
      <c r="AG125">
        <f ca="1" t="shared" si="14"/>
        <v>58</v>
      </c>
      <c r="AH125">
        <f ca="1" t="shared" si="15"/>
        <v>39</v>
      </c>
      <c r="AI125">
        <f ca="1" t="shared" si="16"/>
        <v>152</v>
      </c>
      <c r="AO125" s="11" t="s">
        <v>339</v>
      </c>
    </row>
    <row r="126" spans="3:41" ht="12.75">
      <c r="C126" t="s">
        <v>192</v>
      </c>
      <c r="E126" s="5" t="s">
        <v>245</v>
      </c>
      <c r="F126" s="5">
        <v>42</v>
      </c>
      <c r="G126" s="5">
        <v>28</v>
      </c>
      <c r="H126" s="5">
        <v>100</v>
      </c>
      <c r="W126" t="s">
        <v>219</v>
      </c>
      <c r="X126" t="s">
        <v>219</v>
      </c>
      <c r="Y126">
        <f t="shared" si="17"/>
        <v>54</v>
      </c>
      <c r="Z126">
        <f t="shared" si="18"/>
        <v>36</v>
      </c>
      <c r="AA126">
        <f t="shared" si="19"/>
        <v>197</v>
      </c>
      <c r="AC126" t="s">
        <v>86</v>
      </c>
      <c r="AD126" t="s">
        <v>86</v>
      </c>
      <c r="AE126" s="11" t="s">
        <v>310</v>
      </c>
      <c r="AF126">
        <v>93</v>
      </c>
      <c r="AG126">
        <f ca="1" t="shared" si="14"/>
        <v>58</v>
      </c>
      <c r="AH126">
        <f ca="1" t="shared" si="15"/>
        <v>39</v>
      </c>
      <c r="AI126">
        <f ca="1" t="shared" si="16"/>
        <v>152</v>
      </c>
      <c r="AO126" s="11" t="s">
        <v>375</v>
      </c>
    </row>
    <row r="127" spans="3:41" ht="12.75">
      <c r="C127" t="s">
        <v>193</v>
      </c>
      <c r="E127" s="5" t="s">
        <v>224</v>
      </c>
      <c r="F127" s="5">
        <v>33</v>
      </c>
      <c r="G127" s="5">
        <v>22</v>
      </c>
      <c r="H127" s="5">
        <v>195</v>
      </c>
      <c r="W127" t="s">
        <v>239</v>
      </c>
      <c r="X127" t="s">
        <v>239</v>
      </c>
      <c r="Y127">
        <f t="shared" si="17"/>
        <v>24</v>
      </c>
      <c r="Z127">
        <f t="shared" si="18"/>
        <v>16</v>
      </c>
      <c r="AA127">
        <f t="shared" si="19"/>
        <v>85</v>
      </c>
      <c r="AC127" t="s">
        <v>86</v>
      </c>
      <c r="AD127" t="s">
        <v>86</v>
      </c>
      <c r="AE127" s="11" t="s">
        <v>408</v>
      </c>
      <c r="AF127">
        <v>94</v>
      </c>
      <c r="AG127">
        <f ca="1" t="shared" si="14"/>
        <v>58</v>
      </c>
      <c r="AH127">
        <f ca="1" t="shared" si="15"/>
        <v>39</v>
      </c>
      <c r="AI127">
        <f ca="1" t="shared" si="16"/>
        <v>152</v>
      </c>
      <c r="AO127" s="11" t="s">
        <v>403</v>
      </c>
    </row>
    <row r="128" spans="3:41" ht="12.75">
      <c r="C128" t="s">
        <v>198</v>
      </c>
      <c r="E128" s="5" t="s">
        <v>228</v>
      </c>
      <c r="F128" s="5">
        <v>34</v>
      </c>
      <c r="G128" s="5">
        <v>23</v>
      </c>
      <c r="H128" s="5">
        <v>150</v>
      </c>
      <c r="W128" t="s">
        <v>220</v>
      </c>
      <c r="X128" t="s">
        <v>220</v>
      </c>
      <c r="Y128">
        <f t="shared" si="17"/>
        <v>33</v>
      </c>
      <c r="Z128">
        <f t="shared" si="18"/>
        <v>22</v>
      </c>
      <c r="AA128">
        <f t="shared" si="19"/>
        <v>95</v>
      </c>
      <c r="AC128" t="s">
        <v>86</v>
      </c>
      <c r="AD128" t="s">
        <v>86</v>
      </c>
      <c r="AE128" t="s">
        <v>360</v>
      </c>
      <c r="AF128">
        <v>92</v>
      </c>
      <c r="AG128">
        <f ca="1" t="shared" si="14"/>
        <v>58</v>
      </c>
      <c r="AH128">
        <f ca="1" t="shared" si="15"/>
        <v>39</v>
      </c>
      <c r="AI128">
        <f ca="1" t="shared" si="16"/>
        <v>152</v>
      </c>
      <c r="AO128" s="11" t="s">
        <v>410</v>
      </c>
    </row>
    <row r="129" spans="3:35" ht="12.75">
      <c r="C129" t="s">
        <v>199</v>
      </c>
      <c r="E129" s="5" t="s">
        <v>229</v>
      </c>
      <c r="F129" s="5">
        <v>38</v>
      </c>
      <c r="G129" s="5">
        <v>25</v>
      </c>
      <c r="H129" s="5">
        <v>140</v>
      </c>
      <c r="W129" t="s">
        <v>245</v>
      </c>
      <c r="X129" t="s">
        <v>245</v>
      </c>
      <c r="Y129">
        <f aca="true" t="shared" si="20" ref="Y129:Y156">VLOOKUP($X129,Pausch1,2,FALSE)</f>
        <v>42</v>
      </c>
      <c r="Z129">
        <f aca="true" t="shared" si="21" ref="Z129:Z156">VLOOKUP($X129,Pausch1,3,FALSE)</f>
        <v>28</v>
      </c>
      <c r="AA129">
        <f aca="true" t="shared" si="22" ref="AA129:AA156">VLOOKUP($X129,Pausch1,4,FALSE)</f>
        <v>100</v>
      </c>
      <c r="AC129" t="s">
        <v>86</v>
      </c>
      <c r="AD129" t="s">
        <v>86</v>
      </c>
      <c r="AE129" t="s">
        <v>361</v>
      </c>
      <c r="AF129">
        <v>92</v>
      </c>
      <c r="AG129">
        <f ca="1" t="shared" si="14"/>
        <v>58</v>
      </c>
      <c r="AH129">
        <f ca="1" t="shared" si="15"/>
        <v>39</v>
      </c>
      <c r="AI129">
        <f ca="1" t="shared" si="16"/>
        <v>152</v>
      </c>
    </row>
    <row r="130" spans="3:35" ht="12.75">
      <c r="C130" t="s">
        <v>200</v>
      </c>
      <c r="E130" s="5" t="s">
        <v>230</v>
      </c>
      <c r="F130" s="5">
        <v>27</v>
      </c>
      <c r="G130" s="5">
        <v>18</v>
      </c>
      <c r="H130" s="5">
        <v>118</v>
      </c>
      <c r="W130" t="s">
        <v>224</v>
      </c>
      <c r="X130" t="s">
        <v>224</v>
      </c>
      <c r="Y130">
        <f t="shared" si="20"/>
        <v>33</v>
      </c>
      <c r="Z130">
        <f t="shared" si="21"/>
        <v>22</v>
      </c>
      <c r="AA130">
        <f t="shared" si="22"/>
        <v>195</v>
      </c>
      <c r="AC130" t="s">
        <v>86</v>
      </c>
      <c r="AD130" t="s">
        <v>86</v>
      </c>
      <c r="AE130" s="11" t="s">
        <v>337</v>
      </c>
      <c r="AF130">
        <v>93</v>
      </c>
      <c r="AG130">
        <f aca="true" ca="1" t="shared" si="23" ref="AG130:AG193">VLOOKUP($AF130,OFFSET($L$1,VLOOKUP($AD130,Land2,2,FALSE),0,VLOOKUP($AD130,Land2,3,FALSE),4),2,FALSE)</f>
        <v>58</v>
      </c>
      <c r="AH130">
        <f aca="true" ca="1" t="shared" si="24" ref="AH130:AH193">VLOOKUP($AF130,OFFSET($L$1,VLOOKUP($AD130,Land2,2,FALSE),0,VLOOKUP($AD130,Land2,3,FALSE),4),3,FALSE)</f>
        <v>39</v>
      </c>
      <c r="AI130">
        <f aca="true" ca="1" t="shared" si="25" ref="AI130:AI193">VLOOKUP($AF130,OFFSET($L$1,VLOOKUP($AD130,Land2,2,FALSE),0,VLOOKUP($AD130,Land2,3,FALSE),4),4,FALSE)</f>
        <v>152</v>
      </c>
    </row>
    <row r="131" spans="3:35" ht="12.75">
      <c r="C131" t="s">
        <v>208</v>
      </c>
      <c r="E131" s="5" t="s">
        <v>231</v>
      </c>
      <c r="F131" s="5">
        <v>46</v>
      </c>
      <c r="G131" s="5">
        <v>31</v>
      </c>
      <c r="H131" s="5">
        <v>143</v>
      </c>
      <c r="W131" t="s">
        <v>173</v>
      </c>
      <c r="X131" t="s">
        <v>174</v>
      </c>
      <c r="Y131">
        <f t="shared" si="20"/>
        <v>48</v>
      </c>
      <c r="Z131">
        <f t="shared" si="21"/>
        <v>32</v>
      </c>
      <c r="AA131">
        <f t="shared" si="22"/>
        <v>108</v>
      </c>
      <c r="AC131" t="s">
        <v>86</v>
      </c>
      <c r="AD131" t="s">
        <v>86</v>
      </c>
      <c r="AE131" s="11" t="s">
        <v>397</v>
      </c>
      <c r="AF131">
        <v>94</v>
      </c>
      <c r="AG131">
        <f ca="1" t="shared" si="23"/>
        <v>58</v>
      </c>
      <c r="AH131">
        <f ca="1" t="shared" si="24"/>
        <v>39</v>
      </c>
      <c r="AI131">
        <f ca="1" t="shared" si="25"/>
        <v>152</v>
      </c>
    </row>
    <row r="132" spans="3:35" ht="12.75">
      <c r="C132" t="s">
        <v>204</v>
      </c>
      <c r="E132" s="5" t="s">
        <v>232</v>
      </c>
      <c r="F132" s="5">
        <v>47</v>
      </c>
      <c r="G132" s="5">
        <v>32</v>
      </c>
      <c r="H132" s="5">
        <v>201</v>
      </c>
      <c r="W132" t="s">
        <v>228</v>
      </c>
      <c r="X132" t="s">
        <v>228</v>
      </c>
      <c r="Y132">
        <f t="shared" si="20"/>
        <v>34</v>
      </c>
      <c r="Z132">
        <f t="shared" si="21"/>
        <v>23</v>
      </c>
      <c r="AA132">
        <f t="shared" si="22"/>
        <v>150</v>
      </c>
      <c r="AC132" t="s">
        <v>86</v>
      </c>
      <c r="AD132" t="s">
        <v>86</v>
      </c>
      <c r="AE132" t="s">
        <v>362</v>
      </c>
      <c r="AF132">
        <v>92</v>
      </c>
      <c r="AG132">
        <f ca="1" t="shared" si="23"/>
        <v>58</v>
      </c>
      <c r="AH132">
        <f ca="1" t="shared" si="24"/>
        <v>39</v>
      </c>
      <c r="AI132">
        <f ca="1" t="shared" si="25"/>
        <v>152</v>
      </c>
    </row>
    <row r="133" spans="3:35" ht="12.75">
      <c r="C133" t="s">
        <v>205</v>
      </c>
      <c r="E133" s="5" t="s">
        <v>233</v>
      </c>
      <c r="F133" s="5">
        <v>38</v>
      </c>
      <c r="G133" s="5">
        <v>25</v>
      </c>
      <c r="H133" s="5">
        <v>110</v>
      </c>
      <c r="W133" t="s">
        <v>229</v>
      </c>
      <c r="X133" t="s">
        <v>229</v>
      </c>
      <c r="Y133">
        <f t="shared" si="20"/>
        <v>38</v>
      </c>
      <c r="Z133">
        <f t="shared" si="21"/>
        <v>25</v>
      </c>
      <c r="AA133">
        <f t="shared" si="22"/>
        <v>140</v>
      </c>
      <c r="AC133" t="s">
        <v>86</v>
      </c>
      <c r="AD133" t="s">
        <v>86</v>
      </c>
      <c r="AE133" s="11" t="s">
        <v>409</v>
      </c>
      <c r="AF133">
        <v>94</v>
      </c>
      <c r="AG133">
        <f ca="1" t="shared" si="23"/>
        <v>58</v>
      </c>
      <c r="AH133">
        <f ca="1" t="shared" si="24"/>
        <v>39</v>
      </c>
      <c r="AI133">
        <f ca="1" t="shared" si="25"/>
        <v>152</v>
      </c>
    </row>
    <row r="134" spans="3:35" ht="12.75">
      <c r="C134" t="s">
        <v>210</v>
      </c>
      <c r="E134" s="5" t="s">
        <v>234</v>
      </c>
      <c r="F134" s="5">
        <v>39</v>
      </c>
      <c r="G134" s="5">
        <v>26</v>
      </c>
      <c r="H134" s="5">
        <v>118</v>
      </c>
      <c r="W134" t="s">
        <v>230</v>
      </c>
      <c r="X134" t="s">
        <v>230</v>
      </c>
      <c r="Y134">
        <f t="shared" si="20"/>
        <v>27</v>
      </c>
      <c r="Z134">
        <f t="shared" si="21"/>
        <v>18</v>
      </c>
      <c r="AA134">
        <f t="shared" si="22"/>
        <v>118</v>
      </c>
      <c r="AC134" t="s">
        <v>86</v>
      </c>
      <c r="AD134" t="s">
        <v>86</v>
      </c>
      <c r="AE134" s="11" t="s">
        <v>325</v>
      </c>
      <c r="AF134">
        <v>93</v>
      </c>
      <c r="AG134">
        <f ca="1" t="shared" si="23"/>
        <v>58</v>
      </c>
      <c r="AH134">
        <f ca="1" t="shared" si="24"/>
        <v>39</v>
      </c>
      <c r="AI134">
        <f ca="1" t="shared" si="25"/>
        <v>152</v>
      </c>
    </row>
    <row r="135" spans="3:35" ht="12.75">
      <c r="C135" t="s">
        <v>211</v>
      </c>
      <c r="E135" s="5" t="s">
        <v>235</v>
      </c>
      <c r="F135" s="5">
        <v>39</v>
      </c>
      <c r="G135" s="5">
        <v>26</v>
      </c>
      <c r="H135" s="5">
        <v>94</v>
      </c>
      <c r="W135" t="s">
        <v>231</v>
      </c>
      <c r="X135" t="s">
        <v>231</v>
      </c>
      <c r="Y135">
        <f t="shared" si="20"/>
        <v>46</v>
      </c>
      <c r="Z135">
        <f t="shared" si="21"/>
        <v>31</v>
      </c>
      <c r="AA135">
        <f t="shared" si="22"/>
        <v>143</v>
      </c>
      <c r="AC135" t="s">
        <v>86</v>
      </c>
      <c r="AD135" t="s">
        <v>86</v>
      </c>
      <c r="AE135" t="s">
        <v>363</v>
      </c>
      <c r="AF135">
        <v>92</v>
      </c>
      <c r="AG135">
        <f ca="1" t="shared" si="23"/>
        <v>58</v>
      </c>
      <c r="AH135">
        <f ca="1" t="shared" si="24"/>
        <v>39</v>
      </c>
      <c r="AI135">
        <f ca="1" t="shared" si="25"/>
        <v>152</v>
      </c>
    </row>
    <row r="136" spans="3:35" ht="12.75">
      <c r="C136" t="s">
        <v>206</v>
      </c>
      <c r="E136" s="5" t="s">
        <v>246</v>
      </c>
      <c r="F136" s="5">
        <v>45</v>
      </c>
      <c r="G136" s="5">
        <v>30</v>
      </c>
      <c r="H136" s="5">
        <v>177</v>
      </c>
      <c r="W136" t="s">
        <v>232</v>
      </c>
      <c r="X136" t="s">
        <v>232</v>
      </c>
      <c r="Y136">
        <f t="shared" si="20"/>
        <v>47</v>
      </c>
      <c r="Z136">
        <f t="shared" si="21"/>
        <v>32</v>
      </c>
      <c r="AA136">
        <f t="shared" si="22"/>
        <v>201</v>
      </c>
      <c r="AC136" t="s">
        <v>86</v>
      </c>
      <c r="AD136" t="s">
        <v>86</v>
      </c>
      <c r="AE136" s="11" t="s">
        <v>366</v>
      </c>
      <c r="AF136">
        <v>94</v>
      </c>
      <c r="AG136">
        <f ca="1" t="shared" si="23"/>
        <v>58</v>
      </c>
      <c r="AH136">
        <f ca="1" t="shared" si="24"/>
        <v>39</v>
      </c>
      <c r="AI136">
        <f ca="1" t="shared" si="25"/>
        <v>152</v>
      </c>
    </row>
    <row r="137" spans="3:35" ht="12.75">
      <c r="C137" t="s">
        <v>213</v>
      </c>
      <c r="E137" s="5" t="s">
        <v>236</v>
      </c>
      <c r="F137" s="5">
        <v>64</v>
      </c>
      <c r="G137" s="5">
        <v>43</v>
      </c>
      <c r="H137" s="5">
        <v>163</v>
      </c>
      <c r="W137" t="s">
        <v>233</v>
      </c>
      <c r="X137" t="s">
        <v>233</v>
      </c>
      <c r="Y137">
        <f t="shared" si="20"/>
        <v>38</v>
      </c>
      <c r="Z137">
        <f t="shared" si="21"/>
        <v>25</v>
      </c>
      <c r="AA137">
        <f t="shared" si="22"/>
        <v>110</v>
      </c>
      <c r="AC137" t="s">
        <v>86</v>
      </c>
      <c r="AD137" t="s">
        <v>86</v>
      </c>
      <c r="AE137" s="11" t="s">
        <v>394</v>
      </c>
      <c r="AF137">
        <v>94</v>
      </c>
      <c r="AG137">
        <f ca="1" t="shared" si="23"/>
        <v>58</v>
      </c>
      <c r="AH137">
        <f ca="1" t="shared" si="24"/>
        <v>39</v>
      </c>
      <c r="AI137">
        <f ca="1" t="shared" si="25"/>
        <v>152</v>
      </c>
    </row>
    <row r="138" spans="3:35" ht="12.75">
      <c r="C138" t="s">
        <v>214</v>
      </c>
      <c r="E138" s="5" t="s">
        <v>247</v>
      </c>
      <c r="F138" s="5">
        <v>35</v>
      </c>
      <c r="G138" s="5">
        <v>24</v>
      </c>
      <c r="H138" s="5">
        <v>94</v>
      </c>
      <c r="W138" t="s">
        <v>234</v>
      </c>
      <c r="X138" t="s">
        <v>234</v>
      </c>
      <c r="Y138">
        <f t="shared" si="20"/>
        <v>39</v>
      </c>
      <c r="Z138">
        <f t="shared" si="21"/>
        <v>26</v>
      </c>
      <c r="AA138">
        <f t="shared" si="22"/>
        <v>118</v>
      </c>
      <c r="AC138" t="s">
        <v>86</v>
      </c>
      <c r="AD138" t="s">
        <v>86</v>
      </c>
      <c r="AE138" s="11" t="s">
        <v>338</v>
      </c>
      <c r="AF138">
        <v>93</v>
      </c>
      <c r="AG138">
        <f ca="1" t="shared" si="23"/>
        <v>58</v>
      </c>
      <c r="AH138">
        <f ca="1" t="shared" si="24"/>
        <v>39</v>
      </c>
      <c r="AI138">
        <f ca="1" t="shared" si="25"/>
        <v>152</v>
      </c>
    </row>
    <row r="139" spans="3:35" ht="12.75">
      <c r="C139" t="s">
        <v>216</v>
      </c>
      <c r="E139" s="5" t="s">
        <v>250</v>
      </c>
      <c r="F139" s="5">
        <v>40</v>
      </c>
      <c r="G139" s="5">
        <v>27</v>
      </c>
      <c r="H139" s="5">
        <v>115</v>
      </c>
      <c r="W139" t="s">
        <v>235</v>
      </c>
      <c r="X139" t="s">
        <v>235</v>
      </c>
      <c r="Y139">
        <f t="shared" si="20"/>
        <v>39</v>
      </c>
      <c r="Z139">
        <f t="shared" si="21"/>
        <v>26</v>
      </c>
      <c r="AA139">
        <f t="shared" si="22"/>
        <v>94</v>
      </c>
      <c r="AC139" t="s">
        <v>86</v>
      </c>
      <c r="AD139" t="s">
        <v>86</v>
      </c>
      <c r="AE139" s="11" t="s">
        <v>339</v>
      </c>
      <c r="AF139">
        <v>93</v>
      </c>
      <c r="AG139">
        <f ca="1" t="shared" si="23"/>
        <v>58</v>
      </c>
      <c r="AH139">
        <f ca="1" t="shared" si="24"/>
        <v>39</v>
      </c>
      <c r="AI139">
        <f ca="1" t="shared" si="25"/>
        <v>152</v>
      </c>
    </row>
    <row r="140" spans="3:35" ht="12.75">
      <c r="C140" t="s">
        <v>217</v>
      </c>
      <c r="E140" s="5" t="s">
        <v>251</v>
      </c>
      <c r="F140" s="5">
        <v>33</v>
      </c>
      <c r="G140" s="5">
        <v>22</v>
      </c>
      <c r="H140" s="5">
        <v>108</v>
      </c>
      <c r="W140" t="s">
        <v>246</v>
      </c>
      <c r="X140" t="s">
        <v>246</v>
      </c>
      <c r="Y140">
        <f t="shared" si="20"/>
        <v>45</v>
      </c>
      <c r="Z140">
        <f t="shared" si="21"/>
        <v>30</v>
      </c>
      <c r="AA140">
        <f t="shared" si="22"/>
        <v>177</v>
      </c>
      <c r="AC140" t="s">
        <v>86</v>
      </c>
      <c r="AD140" t="s">
        <v>86</v>
      </c>
      <c r="AE140" s="11" t="s">
        <v>375</v>
      </c>
      <c r="AF140">
        <v>94</v>
      </c>
      <c r="AG140">
        <f ca="1" t="shared" si="23"/>
        <v>58</v>
      </c>
      <c r="AH140">
        <f ca="1" t="shared" si="24"/>
        <v>39</v>
      </c>
      <c r="AI140">
        <f ca="1" t="shared" si="25"/>
        <v>152</v>
      </c>
    </row>
    <row r="141" spans="3:35" ht="12.75">
      <c r="C141" t="s">
        <v>238</v>
      </c>
      <c r="E141" s="5" t="s">
        <v>252</v>
      </c>
      <c r="F141" s="5">
        <v>41</v>
      </c>
      <c r="G141" s="5">
        <v>28</v>
      </c>
      <c r="H141" s="5">
        <v>143</v>
      </c>
      <c r="W141" t="s">
        <v>236</v>
      </c>
      <c r="X141" t="s">
        <v>236</v>
      </c>
      <c r="Y141">
        <f t="shared" si="20"/>
        <v>64</v>
      </c>
      <c r="Z141">
        <f t="shared" si="21"/>
        <v>43</v>
      </c>
      <c r="AA141">
        <f t="shared" si="22"/>
        <v>163</v>
      </c>
      <c r="AC141" t="s">
        <v>86</v>
      </c>
      <c r="AD141" t="s">
        <v>86</v>
      </c>
      <c r="AE141" s="11" t="s">
        <v>403</v>
      </c>
      <c r="AF141">
        <v>94</v>
      </c>
      <c r="AG141">
        <f ca="1" t="shared" si="23"/>
        <v>58</v>
      </c>
      <c r="AH141">
        <f ca="1" t="shared" si="24"/>
        <v>39</v>
      </c>
      <c r="AI141">
        <f ca="1" t="shared" si="25"/>
        <v>152</v>
      </c>
    </row>
    <row r="142" spans="3:35" ht="12.75">
      <c r="C142" t="s">
        <v>218</v>
      </c>
      <c r="E142" s="5" t="s">
        <v>253</v>
      </c>
      <c r="F142" s="5">
        <v>26</v>
      </c>
      <c r="G142" s="5">
        <v>17</v>
      </c>
      <c r="H142" s="5">
        <v>98</v>
      </c>
      <c r="W142" t="s">
        <v>247</v>
      </c>
      <c r="X142" t="s">
        <v>247</v>
      </c>
      <c r="Y142">
        <f t="shared" si="20"/>
        <v>35</v>
      </c>
      <c r="Z142">
        <f t="shared" si="21"/>
        <v>24</v>
      </c>
      <c r="AA142">
        <f t="shared" si="22"/>
        <v>94</v>
      </c>
      <c r="AC142" t="s">
        <v>86</v>
      </c>
      <c r="AD142" t="s">
        <v>86</v>
      </c>
      <c r="AE142" s="11" t="s">
        <v>410</v>
      </c>
      <c r="AF142">
        <v>94</v>
      </c>
      <c r="AG142">
        <f ca="1" t="shared" si="23"/>
        <v>58</v>
      </c>
      <c r="AH142">
        <f ca="1" t="shared" si="24"/>
        <v>39</v>
      </c>
      <c r="AI142">
        <f ca="1" t="shared" si="25"/>
        <v>152</v>
      </c>
    </row>
    <row r="143" spans="3:35" ht="12.75">
      <c r="C143" t="s">
        <v>219</v>
      </c>
      <c r="E143" s="5" t="s">
        <v>254</v>
      </c>
      <c r="F143" s="5">
        <v>22</v>
      </c>
      <c r="G143" s="5">
        <v>15</v>
      </c>
      <c r="H143" s="5">
        <v>63</v>
      </c>
      <c r="W143" t="s">
        <v>250</v>
      </c>
      <c r="X143" t="s">
        <v>250</v>
      </c>
      <c r="Y143">
        <f t="shared" si="20"/>
        <v>40</v>
      </c>
      <c r="Z143">
        <f t="shared" si="21"/>
        <v>27</v>
      </c>
      <c r="AA143">
        <f t="shared" si="22"/>
        <v>115</v>
      </c>
      <c r="AC143" t="s">
        <v>95</v>
      </c>
      <c r="AD143" t="s">
        <v>95</v>
      </c>
      <c r="AE143" t="s">
        <v>96</v>
      </c>
      <c r="AF143" t="s">
        <v>96</v>
      </c>
      <c r="AG143">
        <f ca="1" t="shared" si="23"/>
        <v>46</v>
      </c>
      <c r="AH143">
        <f ca="1" t="shared" si="24"/>
        <v>31</v>
      </c>
      <c r="AI143">
        <f ca="1" t="shared" si="25"/>
        <v>132</v>
      </c>
    </row>
    <row r="144" spans="3:35" ht="12.75">
      <c r="C144" t="s">
        <v>239</v>
      </c>
      <c r="E144" s="5" t="s">
        <v>255</v>
      </c>
      <c r="F144" s="5">
        <v>48</v>
      </c>
      <c r="G144" s="5">
        <v>32</v>
      </c>
      <c r="H144" s="5">
        <v>90</v>
      </c>
      <c r="W144" t="s">
        <v>251</v>
      </c>
      <c r="X144" t="s">
        <v>251</v>
      </c>
      <c r="Y144">
        <f t="shared" si="20"/>
        <v>33</v>
      </c>
      <c r="Z144">
        <f t="shared" si="21"/>
        <v>22</v>
      </c>
      <c r="AA144">
        <f t="shared" si="22"/>
        <v>108</v>
      </c>
      <c r="AC144" t="s">
        <v>95</v>
      </c>
      <c r="AD144" t="s">
        <v>95</v>
      </c>
      <c r="AE144" t="s">
        <v>70</v>
      </c>
      <c r="AF144" t="s">
        <v>70</v>
      </c>
      <c r="AG144">
        <f ca="1" t="shared" si="23"/>
        <v>36</v>
      </c>
      <c r="AH144">
        <f ca="1" t="shared" si="24"/>
        <v>24</v>
      </c>
      <c r="AI144">
        <f ca="1" t="shared" si="25"/>
        <v>135</v>
      </c>
    </row>
    <row r="145" spans="3:35" ht="12.75">
      <c r="C145" t="s">
        <v>220</v>
      </c>
      <c r="E145" s="5" t="s">
        <v>256</v>
      </c>
      <c r="F145" s="5">
        <v>34</v>
      </c>
      <c r="G145" s="5">
        <v>23</v>
      </c>
      <c r="H145" s="5">
        <v>104</v>
      </c>
      <c r="W145" t="s">
        <v>252</v>
      </c>
      <c r="X145" t="s">
        <v>252</v>
      </c>
      <c r="Y145">
        <f t="shared" si="20"/>
        <v>41</v>
      </c>
      <c r="Z145">
        <f t="shared" si="21"/>
        <v>28</v>
      </c>
      <c r="AA145">
        <f t="shared" si="22"/>
        <v>143</v>
      </c>
      <c r="AC145" t="s">
        <v>277</v>
      </c>
      <c r="AD145" t="s">
        <v>277</v>
      </c>
      <c r="AE145" t="s">
        <v>264</v>
      </c>
      <c r="AF145" t="s">
        <v>264</v>
      </c>
      <c r="AG145">
        <f ca="1" t="shared" si="23"/>
        <v>62</v>
      </c>
      <c r="AH145">
        <f ca="1" t="shared" si="24"/>
        <v>41</v>
      </c>
      <c r="AI145">
        <f ca="1" t="shared" si="25"/>
        <v>224</v>
      </c>
    </row>
    <row r="146" spans="3:35" ht="12.75">
      <c r="C146" t="s">
        <v>221</v>
      </c>
      <c r="E146" s="5" t="s">
        <v>257</v>
      </c>
      <c r="F146" s="5">
        <v>52</v>
      </c>
      <c r="G146" s="5">
        <v>35</v>
      </c>
      <c r="H146" s="5">
        <v>160</v>
      </c>
      <c r="W146" t="s">
        <v>253</v>
      </c>
      <c r="X146" t="s">
        <v>253</v>
      </c>
      <c r="Y146">
        <f t="shared" si="20"/>
        <v>26</v>
      </c>
      <c r="Z146">
        <f t="shared" si="21"/>
        <v>17</v>
      </c>
      <c r="AA146">
        <f t="shared" si="22"/>
        <v>98</v>
      </c>
      <c r="AC146" t="s">
        <v>277</v>
      </c>
      <c r="AD146" t="s">
        <v>277</v>
      </c>
      <c r="AE146" t="s">
        <v>70</v>
      </c>
      <c r="AF146" t="s">
        <v>70</v>
      </c>
      <c r="AG146">
        <f ca="1" t="shared" si="23"/>
        <v>45</v>
      </c>
      <c r="AH146">
        <f ca="1" t="shared" si="24"/>
        <v>30</v>
      </c>
      <c r="AI146">
        <f ca="1" t="shared" si="25"/>
        <v>115</v>
      </c>
    </row>
    <row r="147" spans="3:35" ht="12.75">
      <c r="C147" t="s">
        <v>245</v>
      </c>
      <c r="E147" s="5" t="s">
        <v>258</v>
      </c>
      <c r="F147" s="5">
        <v>45</v>
      </c>
      <c r="G147" s="5">
        <v>30</v>
      </c>
      <c r="H147" s="5">
        <v>127</v>
      </c>
      <c r="W147" t="s">
        <v>254</v>
      </c>
      <c r="X147" t="s">
        <v>254</v>
      </c>
      <c r="Y147">
        <f t="shared" si="20"/>
        <v>22</v>
      </c>
      <c r="Z147">
        <f t="shared" si="21"/>
        <v>15</v>
      </c>
      <c r="AA147">
        <f t="shared" si="22"/>
        <v>63</v>
      </c>
      <c r="AC147" t="s">
        <v>102</v>
      </c>
      <c r="AD147" t="s">
        <v>102</v>
      </c>
      <c r="AE147" t="s">
        <v>103</v>
      </c>
      <c r="AF147" t="s">
        <v>103</v>
      </c>
      <c r="AG147">
        <f ca="1" t="shared" si="23"/>
        <v>42</v>
      </c>
      <c r="AH147">
        <f ca="1" t="shared" si="24"/>
        <v>28</v>
      </c>
      <c r="AI147">
        <f ca="1" t="shared" si="25"/>
        <v>155</v>
      </c>
    </row>
    <row r="148" spans="3:35" ht="12.75">
      <c r="C148" t="s">
        <v>225</v>
      </c>
      <c r="E148" s="5" t="s">
        <v>268</v>
      </c>
      <c r="F148" s="5">
        <v>65</v>
      </c>
      <c r="G148" s="5">
        <v>44</v>
      </c>
      <c r="H148" s="5">
        <v>156</v>
      </c>
      <c r="W148" t="s">
        <v>255</v>
      </c>
      <c r="X148" t="s">
        <v>255</v>
      </c>
      <c r="Y148">
        <f t="shared" si="20"/>
        <v>48</v>
      </c>
      <c r="Z148">
        <f t="shared" si="21"/>
        <v>32</v>
      </c>
      <c r="AA148">
        <f t="shared" si="22"/>
        <v>90</v>
      </c>
      <c r="AC148" t="s">
        <v>102</v>
      </c>
      <c r="AD148" t="s">
        <v>102</v>
      </c>
      <c r="AE148" t="s">
        <v>109</v>
      </c>
      <c r="AF148" t="s">
        <v>109</v>
      </c>
      <c r="AG148">
        <f ca="1" t="shared" si="23"/>
        <v>32</v>
      </c>
      <c r="AH148">
        <f ca="1" t="shared" si="24"/>
        <v>21</v>
      </c>
      <c r="AI148">
        <f ca="1" t="shared" si="25"/>
        <v>85</v>
      </c>
    </row>
    <row r="149" spans="3:35" ht="12.75">
      <c r="C149" t="s">
        <v>224</v>
      </c>
      <c r="E149" s="5" t="s">
        <v>265</v>
      </c>
      <c r="F149" s="5">
        <v>41</v>
      </c>
      <c r="G149" s="5">
        <v>28</v>
      </c>
      <c r="H149" s="5">
        <v>86</v>
      </c>
      <c r="W149" t="s">
        <v>256</v>
      </c>
      <c r="X149" t="s">
        <v>256</v>
      </c>
      <c r="Y149">
        <f t="shared" si="20"/>
        <v>34</v>
      </c>
      <c r="Z149">
        <f t="shared" si="21"/>
        <v>23</v>
      </c>
      <c r="AA149">
        <f t="shared" si="22"/>
        <v>104</v>
      </c>
      <c r="AC149" t="s">
        <v>102</v>
      </c>
      <c r="AD149" t="s">
        <v>102</v>
      </c>
      <c r="AE149" t="s">
        <v>110</v>
      </c>
      <c r="AF149" t="s">
        <v>110</v>
      </c>
      <c r="AG149">
        <f ca="1" t="shared" si="23"/>
        <v>35</v>
      </c>
      <c r="AH149">
        <f ca="1" t="shared" si="24"/>
        <v>24</v>
      </c>
      <c r="AI149">
        <f ca="1" t="shared" si="25"/>
        <v>145</v>
      </c>
    </row>
    <row r="150" spans="3:35" ht="12.75">
      <c r="C150" t="s">
        <v>173</v>
      </c>
      <c r="E150" s="5" t="s">
        <v>266</v>
      </c>
      <c r="F150" s="5">
        <v>20</v>
      </c>
      <c r="G150" s="5">
        <v>13</v>
      </c>
      <c r="H150" s="5">
        <v>98</v>
      </c>
      <c r="I150" t="s">
        <v>281</v>
      </c>
      <c r="W150" t="s">
        <v>257</v>
      </c>
      <c r="X150" t="s">
        <v>257</v>
      </c>
      <c r="Y150">
        <f t="shared" si="20"/>
        <v>52</v>
      </c>
      <c r="Z150">
        <f t="shared" si="21"/>
        <v>35</v>
      </c>
      <c r="AA150">
        <f t="shared" si="22"/>
        <v>160</v>
      </c>
      <c r="AC150" t="s">
        <v>102</v>
      </c>
      <c r="AD150" t="s">
        <v>102</v>
      </c>
      <c r="AE150" t="s">
        <v>111</v>
      </c>
      <c r="AF150" t="s">
        <v>111</v>
      </c>
      <c r="AG150">
        <f ca="1" t="shared" si="23"/>
        <v>50</v>
      </c>
      <c r="AH150">
        <f ca="1" t="shared" si="24"/>
        <v>33</v>
      </c>
      <c r="AI150">
        <f ca="1" t="shared" si="25"/>
        <v>146</v>
      </c>
    </row>
    <row r="151" spans="3:35" ht="12.75">
      <c r="C151" t="s">
        <v>228</v>
      </c>
      <c r="E151" s="5" t="s">
        <v>279</v>
      </c>
      <c r="F151" s="5">
        <v>46</v>
      </c>
      <c r="G151" s="5">
        <v>31</v>
      </c>
      <c r="H151" s="5">
        <v>74</v>
      </c>
      <c r="W151" t="s">
        <v>258</v>
      </c>
      <c r="X151" t="s">
        <v>258</v>
      </c>
      <c r="Y151">
        <f t="shared" si="20"/>
        <v>45</v>
      </c>
      <c r="Z151">
        <f t="shared" si="21"/>
        <v>30</v>
      </c>
      <c r="AA151">
        <f t="shared" si="22"/>
        <v>127</v>
      </c>
      <c r="AC151" t="s">
        <v>102</v>
      </c>
      <c r="AD151" t="s">
        <v>102</v>
      </c>
      <c r="AE151" t="s">
        <v>280</v>
      </c>
      <c r="AF151" t="s">
        <v>280</v>
      </c>
      <c r="AG151">
        <f ca="1" t="shared" si="23"/>
        <v>38</v>
      </c>
      <c r="AH151">
        <f ca="1" t="shared" si="24"/>
        <v>25</v>
      </c>
      <c r="AI151">
        <f ca="1" t="shared" si="25"/>
        <v>185</v>
      </c>
    </row>
    <row r="152" spans="3:35" ht="12.75">
      <c r="C152" t="s">
        <v>229</v>
      </c>
      <c r="E152" s="5" t="s">
        <v>267</v>
      </c>
      <c r="F152" s="5">
        <v>45</v>
      </c>
      <c r="G152" s="5">
        <v>30</v>
      </c>
      <c r="H152" s="5">
        <v>116</v>
      </c>
      <c r="W152" t="s">
        <v>268</v>
      </c>
      <c r="X152" t="s">
        <v>268</v>
      </c>
      <c r="Y152">
        <f t="shared" si="20"/>
        <v>65</v>
      </c>
      <c r="Z152">
        <f t="shared" si="21"/>
        <v>44</v>
      </c>
      <c r="AA152">
        <f t="shared" si="22"/>
        <v>156</v>
      </c>
      <c r="AC152" t="s">
        <v>102</v>
      </c>
      <c r="AD152" t="s">
        <v>102</v>
      </c>
      <c r="AE152" t="s">
        <v>70</v>
      </c>
      <c r="AF152" t="s">
        <v>70</v>
      </c>
      <c r="AG152">
        <f ca="1" t="shared" si="23"/>
        <v>32</v>
      </c>
      <c r="AH152">
        <f ca="1" t="shared" si="24"/>
        <v>21</v>
      </c>
      <c r="AI152">
        <f ca="1" t="shared" si="25"/>
        <v>85</v>
      </c>
    </row>
    <row r="153" spans="3:35" ht="12.75">
      <c r="C153" t="s">
        <v>230</v>
      </c>
      <c r="W153" t="s">
        <v>265</v>
      </c>
      <c r="X153" t="s">
        <v>265</v>
      </c>
      <c r="Y153">
        <f t="shared" si="20"/>
        <v>41</v>
      </c>
      <c r="Z153">
        <f t="shared" si="21"/>
        <v>28</v>
      </c>
      <c r="AA153">
        <f t="shared" si="22"/>
        <v>86</v>
      </c>
      <c r="AC153" t="s">
        <v>117</v>
      </c>
      <c r="AD153" t="s">
        <v>117</v>
      </c>
      <c r="AE153" t="s">
        <v>118</v>
      </c>
      <c r="AF153" t="s">
        <v>118</v>
      </c>
      <c r="AG153">
        <f ca="1" t="shared" si="23"/>
        <v>45</v>
      </c>
      <c r="AH153">
        <f ca="1" t="shared" si="24"/>
        <v>30</v>
      </c>
      <c r="AI153">
        <f ca="1" t="shared" si="25"/>
        <v>158</v>
      </c>
    </row>
    <row r="154" spans="3:35" ht="12.75">
      <c r="C154" t="s">
        <v>231</v>
      </c>
      <c r="W154" t="s">
        <v>266</v>
      </c>
      <c r="X154" t="s">
        <v>266</v>
      </c>
      <c r="Y154">
        <f t="shared" si="20"/>
        <v>20</v>
      </c>
      <c r="Z154">
        <f t="shared" si="21"/>
        <v>13</v>
      </c>
      <c r="AA154">
        <f t="shared" si="22"/>
        <v>98</v>
      </c>
      <c r="AC154" t="s">
        <v>117</v>
      </c>
      <c r="AD154" t="s">
        <v>117</v>
      </c>
      <c r="AE154" t="s">
        <v>70</v>
      </c>
      <c r="AF154" t="s">
        <v>70</v>
      </c>
      <c r="AG154">
        <f ca="1" t="shared" si="23"/>
        <v>40</v>
      </c>
      <c r="AH154">
        <f ca="1" t="shared" si="24"/>
        <v>27</v>
      </c>
      <c r="AI154">
        <f ca="1" t="shared" si="25"/>
        <v>135</v>
      </c>
    </row>
    <row r="155" spans="3:35" ht="12.75">
      <c r="C155" t="s">
        <v>232</v>
      </c>
      <c r="W155" t="s">
        <v>279</v>
      </c>
      <c r="X155" t="s">
        <v>279</v>
      </c>
      <c r="Y155">
        <f t="shared" si="20"/>
        <v>46</v>
      </c>
      <c r="Z155">
        <f t="shared" si="21"/>
        <v>31</v>
      </c>
      <c r="AA155">
        <f t="shared" si="22"/>
        <v>74</v>
      </c>
      <c r="AC155" t="s">
        <v>117</v>
      </c>
      <c r="AD155" t="s">
        <v>117</v>
      </c>
      <c r="AE155" t="s">
        <v>119</v>
      </c>
      <c r="AF155" t="s">
        <v>119</v>
      </c>
      <c r="AG155">
        <f ca="1" t="shared" si="23"/>
        <v>40</v>
      </c>
      <c r="AH155">
        <f ca="1" t="shared" si="24"/>
        <v>27</v>
      </c>
      <c r="AI155">
        <f ca="1" t="shared" si="25"/>
        <v>135</v>
      </c>
    </row>
    <row r="156" spans="3:35" ht="12.75">
      <c r="C156" t="s">
        <v>233</v>
      </c>
      <c r="W156" t="s">
        <v>267</v>
      </c>
      <c r="X156" t="s">
        <v>267</v>
      </c>
      <c r="Y156">
        <f t="shared" si="20"/>
        <v>45</v>
      </c>
      <c r="Z156">
        <f t="shared" si="21"/>
        <v>30</v>
      </c>
      <c r="AA156">
        <f t="shared" si="22"/>
        <v>116</v>
      </c>
      <c r="AC156" t="s">
        <v>121</v>
      </c>
      <c r="AD156" t="s">
        <v>121</v>
      </c>
      <c r="AE156" t="s">
        <v>70</v>
      </c>
      <c r="AF156" t="s">
        <v>70</v>
      </c>
      <c r="AG156">
        <f ca="1" t="shared" si="23"/>
        <v>52</v>
      </c>
      <c r="AH156">
        <f ca="1" t="shared" si="24"/>
        <v>35</v>
      </c>
      <c r="AI156">
        <f ca="1" t="shared" si="25"/>
        <v>190</v>
      </c>
    </row>
    <row r="157" spans="3:35" ht="12.75">
      <c r="C157" t="s">
        <v>234</v>
      </c>
      <c r="AC157" t="s">
        <v>121</v>
      </c>
      <c r="AD157" t="s">
        <v>121</v>
      </c>
      <c r="AE157" t="s">
        <v>122</v>
      </c>
      <c r="AF157" t="s">
        <v>122</v>
      </c>
      <c r="AG157">
        <f ca="1" t="shared" si="23"/>
        <v>66</v>
      </c>
      <c r="AH157">
        <f ca="1" t="shared" si="24"/>
        <v>44</v>
      </c>
      <c r="AI157">
        <f ca="1" t="shared" si="25"/>
        <v>233</v>
      </c>
    </row>
    <row r="158" spans="3:35" ht="12.75">
      <c r="C158" t="s">
        <v>235</v>
      </c>
      <c r="AC158" t="s">
        <v>127</v>
      </c>
      <c r="AD158" t="s">
        <v>127</v>
      </c>
      <c r="AE158" t="s">
        <v>128</v>
      </c>
      <c r="AF158" t="s">
        <v>128</v>
      </c>
      <c r="AG158">
        <f ca="1" t="shared" si="23"/>
        <v>47</v>
      </c>
      <c r="AH158">
        <f ca="1" t="shared" si="24"/>
        <v>32</v>
      </c>
      <c r="AI158">
        <f ca="1" t="shared" si="25"/>
        <v>142</v>
      </c>
    </row>
    <row r="159" spans="3:35" ht="12.75">
      <c r="C159" t="s">
        <v>246</v>
      </c>
      <c r="AC159" t="s">
        <v>127</v>
      </c>
      <c r="AD159" t="s">
        <v>127</v>
      </c>
      <c r="AE159" t="s">
        <v>70</v>
      </c>
      <c r="AF159" t="s">
        <v>70</v>
      </c>
      <c r="AG159">
        <f ca="1" t="shared" si="23"/>
        <v>47</v>
      </c>
      <c r="AH159">
        <f ca="1" t="shared" si="24"/>
        <v>32</v>
      </c>
      <c r="AI159">
        <f ca="1" t="shared" si="25"/>
        <v>134</v>
      </c>
    </row>
    <row r="160" spans="3:35" ht="12.75">
      <c r="C160" t="s">
        <v>236</v>
      </c>
      <c r="AC160" t="s">
        <v>127</v>
      </c>
      <c r="AD160" t="s">
        <v>127</v>
      </c>
      <c r="AE160" t="s">
        <v>129</v>
      </c>
      <c r="AF160" t="s">
        <v>129</v>
      </c>
      <c r="AG160">
        <f ca="1" t="shared" si="23"/>
        <v>51</v>
      </c>
      <c r="AH160">
        <f ca="1" t="shared" si="24"/>
        <v>34</v>
      </c>
      <c r="AI160">
        <f ca="1" t="shared" si="25"/>
        <v>161</v>
      </c>
    </row>
    <row r="161" spans="3:35" ht="12.75">
      <c r="C161" t="s">
        <v>247</v>
      </c>
      <c r="AC161" t="s">
        <v>127</v>
      </c>
      <c r="AD161" t="s">
        <v>127</v>
      </c>
      <c r="AE161" t="s">
        <v>130</v>
      </c>
      <c r="AF161" t="s">
        <v>130</v>
      </c>
      <c r="AG161">
        <f ca="1" t="shared" si="23"/>
        <v>50</v>
      </c>
      <c r="AH161">
        <f ca="1" t="shared" si="24"/>
        <v>33</v>
      </c>
      <c r="AI161">
        <f ca="1" t="shared" si="25"/>
        <v>140</v>
      </c>
    </row>
    <row r="162" spans="3:35" ht="12.75">
      <c r="C162" t="s">
        <v>250</v>
      </c>
      <c r="AC162" t="s">
        <v>185</v>
      </c>
      <c r="AD162" t="s">
        <v>185</v>
      </c>
      <c r="AE162" t="s">
        <v>186</v>
      </c>
      <c r="AF162" t="s">
        <v>186</v>
      </c>
      <c r="AG162">
        <f ca="1" t="shared" si="23"/>
        <v>23</v>
      </c>
      <c r="AH162">
        <f ca="1" t="shared" si="24"/>
        <v>16</v>
      </c>
      <c r="AI162">
        <f ca="1" t="shared" si="25"/>
        <v>238</v>
      </c>
    </row>
    <row r="163" spans="3:35" ht="12.75">
      <c r="C163" t="s">
        <v>237</v>
      </c>
      <c r="AC163" t="s">
        <v>185</v>
      </c>
      <c r="AD163" t="s">
        <v>185</v>
      </c>
      <c r="AE163" t="s">
        <v>70</v>
      </c>
      <c r="AF163" t="s">
        <v>70</v>
      </c>
      <c r="AG163">
        <f ca="1" t="shared" si="23"/>
        <v>34</v>
      </c>
      <c r="AH163">
        <f ca="1" t="shared" si="24"/>
        <v>23</v>
      </c>
      <c r="AI163">
        <f ca="1" t="shared" si="25"/>
        <v>122</v>
      </c>
    </row>
    <row r="164" spans="3:35" ht="12.75">
      <c r="C164" t="s">
        <v>251</v>
      </c>
      <c r="AC164" t="s">
        <v>193</v>
      </c>
      <c r="AD164" t="s">
        <v>193</v>
      </c>
      <c r="AE164" t="s">
        <v>194</v>
      </c>
      <c r="AF164" t="s">
        <v>194</v>
      </c>
      <c r="AG164">
        <f ca="1" t="shared" si="23"/>
        <v>33</v>
      </c>
      <c r="AH164">
        <f ca="1" t="shared" si="24"/>
        <v>22</v>
      </c>
      <c r="AI164">
        <f ca="1" t="shared" si="25"/>
        <v>117</v>
      </c>
    </row>
    <row r="165" spans="3:35" ht="12.75">
      <c r="C165" t="s">
        <v>252</v>
      </c>
      <c r="AC165" t="s">
        <v>193</v>
      </c>
      <c r="AD165" t="s">
        <v>193</v>
      </c>
      <c r="AE165" t="s">
        <v>195</v>
      </c>
      <c r="AF165" t="s">
        <v>195</v>
      </c>
      <c r="AG165">
        <f ca="1" t="shared" si="23"/>
        <v>30</v>
      </c>
      <c r="AH165">
        <f ca="1" t="shared" si="24"/>
        <v>20</v>
      </c>
      <c r="AI165">
        <f ca="1" t="shared" si="25"/>
        <v>84</v>
      </c>
    </row>
    <row r="166" spans="3:35" ht="12.75">
      <c r="C166" t="s">
        <v>253</v>
      </c>
      <c r="AC166" t="s">
        <v>193</v>
      </c>
      <c r="AD166" t="s">
        <v>193</v>
      </c>
      <c r="AE166" t="s">
        <v>196</v>
      </c>
      <c r="AF166" t="s">
        <v>196</v>
      </c>
      <c r="AG166">
        <f ca="1" t="shared" si="23"/>
        <v>27</v>
      </c>
      <c r="AH166">
        <f ca="1" t="shared" si="24"/>
        <v>18</v>
      </c>
      <c r="AI166">
        <f ca="1" t="shared" si="25"/>
        <v>86</v>
      </c>
    </row>
    <row r="167" spans="3:35" ht="12.75">
      <c r="C167" t="s">
        <v>254</v>
      </c>
      <c r="AC167" t="s">
        <v>193</v>
      </c>
      <c r="AD167" t="s">
        <v>193</v>
      </c>
      <c r="AE167" t="s">
        <v>70</v>
      </c>
      <c r="AF167" t="s">
        <v>70</v>
      </c>
      <c r="AG167">
        <f ca="1" t="shared" si="23"/>
        <v>29</v>
      </c>
      <c r="AH167">
        <f ca="1" t="shared" si="24"/>
        <v>20</v>
      </c>
      <c r="AI167">
        <f ca="1" t="shared" si="25"/>
        <v>60</v>
      </c>
    </row>
    <row r="168" spans="3:35" ht="12.75">
      <c r="C168" t="s">
        <v>255</v>
      </c>
      <c r="AC168" t="s">
        <v>193</v>
      </c>
      <c r="AD168" t="s">
        <v>193</v>
      </c>
      <c r="AE168" t="s">
        <v>197</v>
      </c>
      <c r="AF168" t="s">
        <v>197</v>
      </c>
      <c r="AG168">
        <f ca="1" t="shared" si="23"/>
        <v>29</v>
      </c>
      <c r="AH168">
        <f ca="1" t="shared" si="24"/>
        <v>20</v>
      </c>
      <c r="AI168">
        <f ca="1" t="shared" si="25"/>
        <v>109</v>
      </c>
    </row>
    <row r="169" spans="3:35" ht="12.75">
      <c r="C169" t="s">
        <v>270</v>
      </c>
      <c r="AC169" t="s">
        <v>200</v>
      </c>
      <c r="AD169" t="s">
        <v>200</v>
      </c>
      <c r="AE169" t="s">
        <v>201</v>
      </c>
      <c r="AF169" t="s">
        <v>201</v>
      </c>
      <c r="AG169">
        <f ca="1" t="shared" si="23"/>
        <v>32</v>
      </c>
      <c r="AH169">
        <f ca="1" t="shared" si="24"/>
        <v>21</v>
      </c>
      <c r="AI169">
        <f ca="1" t="shared" si="25"/>
        <v>92</v>
      </c>
    </row>
    <row r="170" spans="3:35" ht="12.75">
      <c r="C170" t="s">
        <v>256</v>
      </c>
      <c r="AC170" t="s">
        <v>200</v>
      </c>
      <c r="AD170" t="s">
        <v>200</v>
      </c>
      <c r="AE170" t="s">
        <v>70</v>
      </c>
      <c r="AF170" t="s">
        <v>70</v>
      </c>
      <c r="AG170">
        <f ca="1" t="shared" si="23"/>
        <v>27</v>
      </c>
      <c r="AH170">
        <f ca="1" t="shared" si="24"/>
        <v>18</v>
      </c>
      <c r="AI170">
        <f ca="1" t="shared" si="25"/>
        <v>89</v>
      </c>
    </row>
    <row r="171" spans="3:35" ht="12.75">
      <c r="C171" t="s">
        <v>257</v>
      </c>
      <c r="AC171" t="s">
        <v>208</v>
      </c>
      <c r="AD171" t="s">
        <v>208</v>
      </c>
      <c r="AE171" t="s">
        <v>202</v>
      </c>
      <c r="AF171" t="s">
        <v>202</v>
      </c>
      <c r="AG171">
        <f ca="1" t="shared" si="23"/>
        <v>28</v>
      </c>
      <c r="AH171">
        <f ca="1" t="shared" si="24"/>
        <v>19</v>
      </c>
      <c r="AI171">
        <f ca="1" t="shared" si="25"/>
        <v>84</v>
      </c>
    </row>
    <row r="172" spans="3:35" ht="12.75">
      <c r="C172" t="s">
        <v>258</v>
      </c>
      <c r="AC172" t="s">
        <v>208</v>
      </c>
      <c r="AD172" t="s">
        <v>208</v>
      </c>
      <c r="AE172" t="s">
        <v>203</v>
      </c>
      <c r="AF172" t="s">
        <v>203</v>
      </c>
      <c r="AG172">
        <f ca="1" t="shared" si="23"/>
        <v>30</v>
      </c>
      <c r="AH172">
        <f ca="1" t="shared" si="24"/>
        <v>20</v>
      </c>
      <c r="AI172">
        <f ca="1" t="shared" si="25"/>
        <v>110</v>
      </c>
    </row>
    <row r="173" spans="3:35" ht="12.75">
      <c r="C173" t="s">
        <v>268</v>
      </c>
      <c r="AC173" t="s">
        <v>208</v>
      </c>
      <c r="AD173" t="s">
        <v>208</v>
      </c>
      <c r="AE173" t="s">
        <v>70</v>
      </c>
      <c r="AF173" t="s">
        <v>70</v>
      </c>
      <c r="AG173">
        <f ca="1" t="shared" si="23"/>
        <v>24</v>
      </c>
      <c r="AH173">
        <f ca="1" t="shared" si="24"/>
        <v>16</v>
      </c>
      <c r="AI173">
        <f ca="1" t="shared" si="25"/>
        <v>58</v>
      </c>
    </row>
    <row r="174" spans="3:35" ht="12.75">
      <c r="C174" t="s">
        <v>269</v>
      </c>
      <c r="AC174" t="s">
        <v>208</v>
      </c>
      <c r="AD174" t="s">
        <v>208</v>
      </c>
      <c r="AE174" t="s">
        <v>209</v>
      </c>
      <c r="AF174" t="s">
        <v>209</v>
      </c>
      <c r="AG174">
        <f ca="1" t="shared" si="23"/>
        <v>26</v>
      </c>
      <c r="AH174">
        <f ca="1" t="shared" si="24"/>
        <v>17</v>
      </c>
      <c r="AI174">
        <f ca="1" t="shared" si="25"/>
        <v>114</v>
      </c>
    </row>
    <row r="175" spans="3:35" ht="12.75">
      <c r="C175" t="s">
        <v>276</v>
      </c>
      <c r="AC175" t="s">
        <v>206</v>
      </c>
      <c r="AD175" t="s">
        <v>206</v>
      </c>
      <c r="AE175" t="s">
        <v>207</v>
      </c>
      <c r="AF175" t="s">
        <v>207</v>
      </c>
      <c r="AG175">
        <f ca="1" t="shared" si="23"/>
        <v>38</v>
      </c>
      <c r="AH175">
        <f ca="1" t="shared" si="24"/>
        <v>25</v>
      </c>
      <c r="AI175">
        <f ca="1" t="shared" si="25"/>
        <v>234</v>
      </c>
    </row>
    <row r="176" spans="3:35" ht="12.75">
      <c r="C176" t="s">
        <v>265</v>
      </c>
      <c r="AC176" t="s">
        <v>206</v>
      </c>
      <c r="AD176" t="s">
        <v>206</v>
      </c>
      <c r="AE176" t="s">
        <v>70</v>
      </c>
      <c r="AF176" t="s">
        <v>70</v>
      </c>
      <c r="AG176">
        <f ca="1" t="shared" si="23"/>
        <v>48</v>
      </c>
      <c r="AH176">
        <f ca="1" t="shared" si="24"/>
        <v>32</v>
      </c>
      <c r="AI176">
        <f ca="1" t="shared" si="25"/>
        <v>80</v>
      </c>
    </row>
    <row r="177" spans="3:35" ht="12.75">
      <c r="C177" t="s">
        <v>266</v>
      </c>
      <c r="AC177" t="s">
        <v>206</v>
      </c>
      <c r="AD177" t="s">
        <v>206</v>
      </c>
      <c r="AE177" t="s">
        <v>212</v>
      </c>
      <c r="AF177" t="s">
        <v>212</v>
      </c>
      <c r="AG177">
        <f ca="1" t="shared" si="23"/>
        <v>48</v>
      </c>
      <c r="AH177">
        <f ca="1" t="shared" si="24"/>
        <v>32</v>
      </c>
      <c r="AI177">
        <f ca="1" t="shared" si="25"/>
        <v>179</v>
      </c>
    </row>
    <row r="178" spans="3:35" ht="12.75">
      <c r="C178" t="s">
        <v>279</v>
      </c>
      <c r="AC178" t="s">
        <v>214</v>
      </c>
      <c r="AD178" t="s">
        <v>214</v>
      </c>
      <c r="AE178" t="s">
        <v>215</v>
      </c>
      <c r="AF178" t="s">
        <v>215</v>
      </c>
      <c r="AG178">
        <f ca="1" t="shared" si="23"/>
        <v>66</v>
      </c>
      <c r="AH178">
        <f ca="1" t="shared" si="24"/>
        <v>44</v>
      </c>
      <c r="AI178">
        <f ca="1" t="shared" si="25"/>
        <v>186</v>
      </c>
    </row>
    <row r="179" spans="3:35" ht="12.75">
      <c r="C179" t="s">
        <v>267</v>
      </c>
      <c r="AC179" t="s">
        <v>214</v>
      </c>
      <c r="AD179" t="s">
        <v>214</v>
      </c>
      <c r="AE179" t="s">
        <v>70</v>
      </c>
      <c r="AF179" t="s">
        <v>70</v>
      </c>
      <c r="AG179">
        <f ca="1" t="shared" si="23"/>
        <v>64</v>
      </c>
      <c r="AH179">
        <f ca="1" t="shared" si="24"/>
        <v>43</v>
      </c>
      <c r="AI179">
        <f ca="1" t="shared" si="25"/>
        <v>180</v>
      </c>
    </row>
    <row r="180" spans="29:35" ht="12.75">
      <c r="AC180" t="s">
        <v>221</v>
      </c>
      <c r="AD180" t="s">
        <v>221</v>
      </c>
      <c r="AE180" t="s">
        <v>222</v>
      </c>
      <c r="AF180" t="s">
        <v>222</v>
      </c>
      <c r="AG180">
        <f ca="1" t="shared" si="23"/>
        <v>34</v>
      </c>
      <c r="AH180">
        <f ca="1" t="shared" si="24"/>
        <v>23</v>
      </c>
      <c r="AI180">
        <f ca="1" t="shared" si="25"/>
        <v>118</v>
      </c>
    </row>
    <row r="181" spans="29:35" ht="12.75">
      <c r="AC181" t="s">
        <v>221</v>
      </c>
      <c r="AD181" t="s">
        <v>221</v>
      </c>
      <c r="AE181" t="s">
        <v>243</v>
      </c>
      <c r="AF181" t="s">
        <v>243</v>
      </c>
      <c r="AG181">
        <f ca="1" t="shared" si="23"/>
        <v>40</v>
      </c>
      <c r="AH181">
        <f ca="1" t="shared" si="24"/>
        <v>27</v>
      </c>
      <c r="AI181">
        <f ca="1" t="shared" si="25"/>
        <v>115</v>
      </c>
    </row>
    <row r="182" spans="29:35" ht="12.75">
      <c r="AC182" t="s">
        <v>221</v>
      </c>
      <c r="AD182" t="s">
        <v>221</v>
      </c>
      <c r="AE182" t="s">
        <v>223</v>
      </c>
      <c r="AF182" t="s">
        <v>223</v>
      </c>
      <c r="AG182">
        <f ca="1" t="shared" si="23"/>
        <v>40</v>
      </c>
      <c r="AH182">
        <f ca="1" t="shared" si="24"/>
        <v>27</v>
      </c>
      <c r="AI182">
        <f ca="1" t="shared" si="25"/>
        <v>118</v>
      </c>
    </row>
    <row r="183" spans="29:35" ht="12.75">
      <c r="AC183" t="s">
        <v>221</v>
      </c>
      <c r="AD183" t="s">
        <v>221</v>
      </c>
      <c r="AE183" t="s">
        <v>244</v>
      </c>
      <c r="AF183" t="s">
        <v>244</v>
      </c>
      <c r="AG183">
        <f ca="1" t="shared" si="23"/>
        <v>35</v>
      </c>
      <c r="AH183">
        <f ca="1" t="shared" si="24"/>
        <v>24</v>
      </c>
      <c r="AI183">
        <f ca="1" t="shared" si="25"/>
        <v>121</v>
      </c>
    </row>
    <row r="184" spans="29:35" ht="12.75">
      <c r="AC184" t="s">
        <v>221</v>
      </c>
      <c r="AD184" t="s">
        <v>221</v>
      </c>
      <c r="AE184" t="s">
        <v>70</v>
      </c>
      <c r="AF184" t="s">
        <v>70</v>
      </c>
      <c r="AG184">
        <f ca="1" t="shared" si="23"/>
        <v>34</v>
      </c>
      <c r="AH184">
        <f ca="1" t="shared" si="24"/>
        <v>23</v>
      </c>
      <c r="AI184">
        <f ca="1" t="shared" si="25"/>
        <v>115</v>
      </c>
    </row>
    <row r="185" spans="29:35" ht="12.75">
      <c r="AC185" t="s">
        <v>225</v>
      </c>
      <c r="AD185" t="s">
        <v>225</v>
      </c>
      <c r="AE185" t="s">
        <v>227</v>
      </c>
      <c r="AF185" t="s">
        <v>227</v>
      </c>
      <c r="AG185">
        <f ca="1" t="shared" si="23"/>
        <v>29</v>
      </c>
      <c r="AH185">
        <f ca="1" t="shared" si="24"/>
        <v>20</v>
      </c>
      <c r="AI185">
        <f ca="1" t="shared" si="25"/>
        <v>124</v>
      </c>
    </row>
    <row r="186" spans="29:35" ht="12.75">
      <c r="AC186" t="s">
        <v>225</v>
      </c>
      <c r="AD186" t="s">
        <v>225</v>
      </c>
      <c r="AE186" t="s">
        <v>226</v>
      </c>
      <c r="AF186" t="s">
        <v>226</v>
      </c>
      <c r="AG186">
        <f ca="1" t="shared" si="23"/>
        <v>27</v>
      </c>
      <c r="AH186">
        <f ca="1" t="shared" si="24"/>
        <v>18</v>
      </c>
      <c r="AI186">
        <f ca="1" t="shared" si="25"/>
        <v>112</v>
      </c>
    </row>
    <row r="187" spans="29:35" ht="12.75">
      <c r="AC187" t="s">
        <v>225</v>
      </c>
      <c r="AD187" t="s">
        <v>225</v>
      </c>
      <c r="AE187" t="s">
        <v>70</v>
      </c>
      <c r="AF187" t="s">
        <v>70</v>
      </c>
      <c r="AG187">
        <f ca="1" t="shared" si="23"/>
        <v>22</v>
      </c>
      <c r="AH187">
        <f ca="1" t="shared" si="24"/>
        <v>15</v>
      </c>
      <c r="AI187">
        <f ca="1" t="shared" si="25"/>
        <v>94</v>
      </c>
    </row>
    <row r="188" spans="29:35" ht="12.75">
      <c r="AC188" t="s">
        <v>237</v>
      </c>
      <c r="AD188" t="s">
        <v>237</v>
      </c>
      <c r="AE188" t="s">
        <v>248</v>
      </c>
      <c r="AF188" t="s">
        <v>248</v>
      </c>
      <c r="AG188">
        <f ca="1" t="shared" si="23"/>
        <v>26</v>
      </c>
      <c r="AH188">
        <f ca="1" t="shared" si="24"/>
        <v>17</v>
      </c>
      <c r="AI188">
        <f ca="1" t="shared" si="25"/>
        <v>120</v>
      </c>
    </row>
    <row r="189" spans="29:35" ht="12.75">
      <c r="AC189" t="s">
        <v>237</v>
      </c>
      <c r="AD189" t="s">
        <v>237</v>
      </c>
      <c r="AE189" t="s">
        <v>249</v>
      </c>
      <c r="AF189" t="s">
        <v>249</v>
      </c>
      <c r="AG189">
        <f ca="1" t="shared" si="23"/>
        <v>29</v>
      </c>
      <c r="AH189">
        <f ca="1" t="shared" si="24"/>
        <v>20</v>
      </c>
      <c r="AI189">
        <f ca="1" t="shared" si="25"/>
        <v>55</v>
      </c>
    </row>
    <row r="190" spans="29:35" ht="12.75">
      <c r="AC190" t="s">
        <v>237</v>
      </c>
      <c r="AD190" t="s">
        <v>237</v>
      </c>
      <c r="AE190" t="s">
        <v>70</v>
      </c>
      <c r="AF190" t="s">
        <v>70</v>
      </c>
      <c r="AG190">
        <f ca="1" t="shared" si="23"/>
        <v>17</v>
      </c>
      <c r="AH190">
        <f ca="1" t="shared" si="24"/>
        <v>12</v>
      </c>
      <c r="AI190">
        <f ca="1" t="shared" si="25"/>
        <v>95</v>
      </c>
    </row>
    <row r="191" spans="29:35" ht="12.75">
      <c r="AC191" t="s">
        <v>270</v>
      </c>
      <c r="AD191" t="s">
        <v>269</v>
      </c>
      <c r="AE191" t="s">
        <v>259</v>
      </c>
      <c r="AF191" t="s">
        <v>259</v>
      </c>
      <c r="AG191">
        <f ca="1" t="shared" si="23"/>
        <v>62</v>
      </c>
      <c r="AH191">
        <f ca="1" t="shared" si="24"/>
        <v>41</v>
      </c>
      <c r="AI191">
        <f ca="1" t="shared" si="25"/>
        <v>175</v>
      </c>
    </row>
    <row r="192" spans="29:35" ht="12.75">
      <c r="AC192" t="s">
        <v>270</v>
      </c>
      <c r="AD192" t="s">
        <v>269</v>
      </c>
      <c r="AE192" t="s">
        <v>260</v>
      </c>
      <c r="AF192" t="s">
        <v>260</v>
      </c>
      <c r="AG192">
        <f ca="1" t="shared" si="23"/>
        <v>58</v>
      </c>
      <c r="AH192">
        <f ca="1" t="shared" si="24"/>
        <v>39</v>
      </c>
      <c r="AI192">
        <f ca="1" t="shared" si="25"/>
        <v>265</v>
      </c>
    </row>
    <row r="193" spans="29:35" ht="12.75">
      <c r="AC193" t="s">
        <v>270</v>
      </c>
      <c r="AD193" t="s">
        <v>269</v>
      </c>
      <c r="AE193" t="s">
        <v>261</v>
      </c>
      <c r="AF193" t="s">
        <v>261</v>
      </c>
      <c r="AG193">
        <f ca="1" t="shared" si="23"/>
        <v>54</v>
      </c>
      <c r="AH193">
        <f ca="1" t="shared" si="24"/>
        <v>36</v>
      </c>
      <c r="AI193">
        <f ca="1" t="shared" si="25"/>
        <v>209</v>
      </c>
    </row>
    <row r="194" spans="29:35" ht="12.75">
      <c r="AC194" t="s">
        <v>270</v>
      </c>
      <c r="AD194" t="s">
        <v>269</v>
      </c>
      <c r="AE194" t="s">
        <v>262</v>
      </c>
      <c r="AF194" t="s">
        <v>262</v>
      </c>
      <c r="AG194">
        <f aca="true" ca="1" t="shared" si="26" ref="AG194:AG216">VLOOKUP($AF194,OFFSET($L$1,VLOOKUP($AD194,Land2,2,FALSE),0,VLOOKUP($AD194,Land2,3,FALSE),4),2,FALSE)</f>
        <v>63</v>
      </c>
      <c r="AH194">
        <f aca="true" ca="1" t="shared" si="27" ref="AH194:AH216">VLOOKUP($AF194,OFFSET($L$1,VLOOKUP($AD194,Land2,2,FALSE),0,VLOOKUP($AD194,Land2,3,FALSE),4),3,FALSE)</f>
        <v>42</v>
      </c>
      <c r="AI194">
        <f aca="true" ca="1" t="shared" si="28" ref="AI194:AI216">VLOOKUP($AF194,OFFSET($L$1,VLOOKUP($AD194,Land2,2,FALSE),0,VLOOKUP($AD194,Land2,3,FALSE),4),4,FALSE)</f>
        <v>138</v>
      </c>
    </row>
    <row r="195" spans="29:35" ht="12.75">
      <c r="AC195" t="s">
        <v>270</v>
      </c>
      <c r="AD195" t="s">
        <v>269</v>
      </c>
      <c r="AE195" t="s">
        <v>271</v>
      </c>
      <c r="AF195" t="s">
        <v>271</v>
      </c>
      <c r="AG195">
        <f ca="1" t="shared" si="26"/>
        <v>56</v>
      </c>
      <c r="AH195">
        <f ca="1" t="shared" si="27"/>
        <v>37</v>
      </c>
      <c r="AI195">
        <f ca="1" t="shared" si="28"/>
        <v>274</v>
      </c>
    </row>
    <row r="196" spans="29:35" ht="12.75">
      <c r="AC196" t="s">
        <v>270</v>
      </c>
      <c r="AD196" t="s">
        <v>269</v>
      </c>
      <c r="AE196" t="s">
        <v>263</v>
      </c>
      <c r="AF196" t="s">
        <v>263</v>
      </c>
      <c r="AG196">
        <f ca="1" t="shared" si="26"/>
        <v>64</v>
      </c>
      <c r="AH196">
        <f ca="1" t="shared" si="27"/>
        <v>43</v>
      </c>
      <c r="AI196">
        <f ca="1" t="shared" si="28"/>
        <v>151</v>
      </c>
    </row>
    <row r="197" spans="29:35" ht="12.75">
      <c r="AC197" t="s">
        <v>270</v>
      </c>
      <c r="AD197" t="s">
        <v>269</v>
      </c>
      <c r="AE197" t="s">
        <v>272</v>
      </c>
      <c r="AF197" t="s">
        <v>272</v>
      </c>
      <c r="AG197">
        <f ca="1" t="shared" si="26"/>
        <v>58</v>
      </c>
      <c r="AH197">
        <f ca="1" t="shared" si="27"/>
        <v>39</v>
      </c>
      <c r="AI197">
        <f ca="1" t="shared" si="28"/>
        <v>282</v>
      </c>
    </row>
    <row r="198" spans="29:35" ht="12.75">
      <c r="AC198" t="s">
        <v>270</v>
      </c>
      <c r="AD198" t="s">
        <v>269</v>
      </c>
      <c r="AE198" t="s">
        <v>70</v>
      </c>
      <c r="AF198" t="s">
        <v>70</v>
      </c>
      <c r="AG198">
        <f ca="1" t="shared" si="26"/>
        <v>51</v>
      </c>
      <c r="AH198">
        <f ca="1" t="shared" si="27"/>
        <v>34</v>
      </c>
      <c r="AI198">
        <f ca="1" t="shared" si="28"/>
        <v>138</v>
      </c>
    </row>
    <row r="199" spans="29:35" ht="12.75">
      <c r="AC199" t="s">
        <v>270</v>
      </c>
      <c r="AD199" t="s">
        <v>269</v>
      </c>
      <c r="AE199" t="s">
        <v>273</v>
      </c>
      <c r="AF199" t="s">
        <v>273</v>
      </c>
      <c r="AG199">
        <f ca="1" t="shared" si="26"/>
        <v>51</v>
      </c>
      <c r="AH199">
        <f ca="1" t="shared" si="27"/>
        <v>34</v>
      </c>
      <c r="AI199">
        <f ca="1" t="shared" si="28"/>
        <v>314</v>
      </c>
    </row>
    <row r="200" spans="29:35" ht="12.75">
      <c r="AC200" t="s">
        <v>270</v>
      </c>
      <c r="AD200" t="s">
        <v>269</v>
      </c>
      <c r="AE200" t="s">
        <v>274</v>
      </c>
      <c r="AF200" t="s">
        <v>274</v>
      </c>
      <c r="AG200">
        <f ca="1" t="shared" si="26"/>
        <v>62</v>
      </c>
      <c r="AH200">
        <f ca="1" t="shared" si="27"/>
        <v>41</v>
      </c>
      <c r="AI200">
        <f ca="1" t="shared" si="28"/>
        <v>276</v>
      </c>
    </row>
    <row r="201" spans="29:35" ht="12.75">
      <c r="AC201" t="s">
        <v>270</v>
      </c>
      <c r="AD201" t="s">
        <v>269</v>
      </c>
      <c r="AE201" t="s">
        <v>411</v>
      </c>
      <c r="AF201" t="s">
        <v>274</v>
      </c>
      <c r="AG201">
        <f ca="1" t="shared" si="26"/>
        <v>62</v>
      </c>
      <c r="AH201">
        <f ca="1" t="shared" si="27"/>
        <v>41</v>
      </c>
      <c r="AI201">
        <f ca="1" t="shared" si="28"/>
        <v>276</v>
      </c>
    </row>
    <row r="202" spans="29:35" ht="12.75">
      <c r="AC202" t="s">
        <v>270</v>
      </c>
      <c r="AD202" t="s">
        <v>269</v>
      </c>
      <c r="AE202" t="s">
        <v>275</v>
      </c>
      <c r="AF202" t="s">
        <v>274</v>
      </c>
      <c r="AG202">
        <f ca="1" t="shared" si="26"/>
        <v>62</v>
      </c>
      <c r="AH202">
        <f ca="1" t="shared" si="27"/>
        <v>41</v>
      </c>
      <c r="AI202">
        <f ca="1" t="shared" si="28"/>
        <v>276</v>
      </c>
    </row>
    <row r="203" spans="29:35" ht="12.75">
      <c r="AC203" t="s">
        <v>269</v>
      </c>
      <c r="AD203" t="s">
        <v>269</v>
      </c>
      <c r="AE203" t="s">
        <v>259</v>
      </c>
      <c r="AF203" t="s">
        <v>259</v>
      </c>
      <c r="AG203">
        <f ca="1" t="shared" si="26"/>
        <v>62</v>
      </c>
      <c r="AH203">
        <f ca="1" t="shared" si="27"/>
        <v>41</v>
      </c>
      <c r="AI203">
        <f ca="1" t="shared" si="28"/>
        <v>175</v>
      </c>
    </row>
    <row r="204" spans="29:35" ht="12.75">
      <c r="AC204" t="s">
        <v>269</v>
      </c>
      <c r="AD204" t="s">
        <v>269</v>
      </c>
      <c r="AE204" t="s">
        <v>260</v>
      </c>
      <c r="AF204" t="s">
        <v>260</v>
      </c>
      <c r="AG204">
        <f ca="1" t="shared" si="26"/>
        <v>58</v>
      </c>
      <c r="AH204">
        <f ca="1" t="shared" si="27"/>
        <v>39</v>
      </c>
      <c r="AI204">
        <f ca="1" t="shared" si="28"/>
        <v>265</v>
      </c>
    </row>
    <row r="205" spans="29:35" ht="12.75">
      <c r="AC205" t="s">
        <v>269</v>
      </c>
      <c r="AD205" t="s">
        <v>269</v>
      </c>
      <c r="AE205" t="s">
        <v>261</v>
      </c>
      <c r="AF205" t="s">
        <v>261</v>
      </c>
      <c r="AG205">
        <f ca="1" t="shared" si="26"/>
        <v>54</v>
      </c>
      <c r="AH205">
        <f ca="1" t="shared" si="27"/>
        <v>36</v>
      </c>
      <c r="AI205">
        <f ca="1" t="shared" si="28"/>
        <v>209</v>
      </c>
    </row>
    <row r="206" spans="29:35" ht="12.75">
      <c r="AC206" t="s">
        <v>269</v>
      </c>
      <c r="AD206" t="s">
        <v>269</v>
      </c>
      <c r="AE206" t="s">
        <v>262</v>
      </c>
      <c r="AF206" t="s">
        <v>262</v>
      </c>
      <c r="AG206">
        <f ca="1" t="shared" si="26"/>
        <v>63</v>
      </c>
      <c r="AH206">
        <f ca="1" t="shared" si="27"/>
        <v>42</v>
      </c>
      <c r="AI206">
        <f ca="1" t="shared" si="28"/>
        <v>138</v>
      </c>
    </row>
    <row r="207" spans="29:35" ht="12.75">
      <c r="AC207" t="s">
        <v>269</v>
      </c>
      <c r="AD207" t="s">
        <v>269</v>
      </c>
      <c r="AE207" t="s">
        <v>271</v>
      </c>
      <c r="AF207" t="s">
        <v>271</v>
      </c>
      <c r="AG207">
        <f ca="1" t="shared" si="26"/>
        <v>56</v>
      </c>
      <c r="AH207">
        <f ca="1" t="shared" si="27"/>
        <v>37</v>
      </c>
      <c r="AI207">
        <f ca="1" t="shared" si="28"/>
        <v>274</v>
      </c>
    </row>
    <row r="208" spans="29:35" ht="12.75">
      <c r="AC208" t="s">
        <v>269</v>
      </c>
      <c r="AD208" t="s">
        <v>269</v>
      </c>
      <c r="AE208" t="s">
        <v>263</v>
      </c>
      <c r="AF208" t="s">
        <v>263</v>
      </c>
      <c r="AG208">
        <f ca="1" t="shared" si="26"/>
        <v>64</v>
      </c>
      <c r="AH208">
        <f ca="1" t="shared" si="27"/>
        <v>43</v>
      </c>
      <c r="AI208">
        <f ca="1" t="shared" si="28"/>
        <v>151</v>
      </c>
    </row>
    <row r="209" spans="29:35" ht="12.75">
      <c r="AC209" t="s">
        <v>269</v>
      </c>
      <c r="AD209" t="s">
        <v>269</v>
      </c>
      <c r="AE209" t="s">
        <v>272</v>
      </c>
      <c r="AF209" t="s">
        <v>272</v>
      </c>
      <c r="AG209">
        <f ca="1" t="shared" si="26"/>
        <v>58</v>
      </c>
      <c r="AH209">
        <f ca="1" t="shared" si="27"/>
        <v>39</v>
      </c>
      <c r="AI209">
        <f ca="1" t="shared" si="28"/>
        <v>282</v>
      </c>
    </row>
    <row r="210" spans="29:35" ht="12.75">
      <c r="AC210" t="s">
        <v>269</v>
      </c>
      <c r="AD210" t="s">
        <v>269</v>
      </c>
      <c r="AE210" t="s">
        <v>70</v>
      </c>
      <c r="AF210" t="s">
        <v>70</v>
      </c>
      <c r="AG210">
        <f ca="1" t="shared" si="26"/>
        <v>51</v>
      </c>
      <c r="AH210">
        <f ca="1" t="shared" si="27"/>
        <v>34</v>
      </c>
      <c r="AI210">
        <f ca="1" t="shared" si="28"/>
        <v>138</v>
      </c>
    </row>
    <row r="211" spans="29:35" ht="12.75">
      <c r="AC211" t="s">
        <v>269</v>
      </c>
      <c r="AD211" t="s">
        <v>269</v>
      </c>
      <c r="AE211" t="s">
        <v>273</v>
      </c>
      <c r="AF211" t="s">
        <v>273</v>
      </c>
      <c r="AG211">
        <f ca="1" t="shared" si="26"/>
        <v>51</v>
      </c>
      <c r="AH211">
        <f ca="1" t="shared" si="27"/>
        <v>34</v>
      </c>
      <c r="AI211">
        <f ca="1" t="shared" si="28"/>
        <v>314</v>
      </c>
    </row>
    <row r="212" spans="29:35" ht="12.75">
      <c r="AC212" t="s">
        <v>269</v>
      </c>
      <c r="AD212" t="s">
        <v>269</v>
      </c>
      <c r="AE212" t="s">
        <v>274</v>
      </c>
      <c r="AF212" t="s">
        <v>274</v>
      </c>
      <c r="AG212">
        <f ca="1" t="shared" si="26"/>
        <v>62</v>
      </c>
      <c r="AH212">
        <f ca="1" t="shared" si="27"/>
        <v>41</v>
      </c>
      <c r="AI212">
        <f ca="1" t="shared" si="28"/>
        <v>276</v>
      </c>
    </row>
    <row r="213" spans="29:35" ht="12.75">
      <c r="AC213" t="s">
        <v>269</v>
      </c>
      <c r="AD213" t="s">
        <v>269</v>
      </c>
      <c r="AE213" t="s">
        <v>411</v>
      </c>
      <c r="AF213" t="s">
        <v>274</v>
      </c>
      <c r="AG213">
        <f ca="1" t="shared" si="26"/>
        <v>62</v>
      </c>
      <c r="AH213">
        <f ca="1" t="shared" si="27"/>
        <v>41</v>
      </c>
      <c r="AI213">
        <f ca="1" t="shared" si="28"/>
        <v>276</v>
      </c>
    </row>
    <row r="214" spans="29:35" ht="12.75">
      <c r="AC214" t="s">
        <v>269</v>
      </c>
      <c r="AD214" t="s">
        <v>269</v>
      </c>
      <c r="AE214" t="s">
        <v>275</v>
      </c>
      <c r="AF214" t="s">
        <v>274</v>
      </c>
      <c r="AG214">
        <f ca="1" t="shared" si="26"/>
        <v>62</v>
      </c>
      <c r="AH214">
        <f ca="1" t="shared" si="27"/>
        <v>41</v>
      </c>
      <c r="AI214">
        <f ca="1" t="shared" si="28"/>
        <v>276</v>
      </c>
    </row>
    <row r="215" spans="29:35" ht="12.75">
      <c r="AC215" t="s">
        <v>276</v>
      </c>
      <c r="AD215" t="s">
        <v>276</v>
      </c>
      <c r="AE215" t="s">
        <v>264</v>
      </c>
      <c r="AF215" t="s">
        <v>264</v>
      </c>
      <c r="AG215">
        <f ca="1" t="shared" si="26"/>
        <v>62</v>
      </c>
      <c r="AH215">
        <f ca="1" t="shared" si="27"/>
        <v>41</v>
      </c>
      <c r="AI215">
        <f ca="1" t="shared" si="28"/>
        <v>224</v>
      </c>
    </row>
    <row r="216" spans="29:35" ht="12.75">
      <c r="AC216" t="s">
        <v>276</v>
      </c>
      <c r="AD216" t="s">
        <v>276</v>
      </c>
      <c r="AE216" t="s">
        <v>70</v>
      </c>
      <c r="AF216" t="s">
        <v>70</v>
      </c>
      <c r="AG216">
        <f ca="1" t="shared" si="26"/>
        <v>45</v>
      </c>
      <c r="AH216">
        <f ca="1" t="shared" si="27"/>
        <v>30</v>
      </c>
      <c r="AI216">
        <f ca="1" t="shared" si="28"/>
        <v>115</v>
      </c>
    </row>
    <row r="217" ht="12.75">
      <c r="AE217" s="11"/>
    </row>
    <row r="218" ht="12.75">
      <c r="AE218" s="11"/>
    </row>
    <row r="219" ht="12.75">
      <c r="AE219" s="11"/>
    </row>
    <row r="220" ht="12.75">
      <c r="AE220" s="11"/>
    </row>
    <row r="221" ht="12.75">
      <c r="AE221" s="11"/>
    </row>
    <row r="222" ht="12.75">
      <c r="AE222" s="11"/>
    </row>
    <row r="223" ht="12.75">
      <c r="AE223" s="11"/>
    </row>
    <row r="224" ht="12.75">
      <c r="AE224" s="11"/>
    </row>
    <row r="225" ht="12.75">
      <c r="AE225" s="11"/>
    </row>
    <row r="226" ht="12.75">
      <c r="AE226" s="11"/>
    </row>
    <row r="227" ht="12.75">
      <c r="AE227" s="11"/>
    </row>
    <row r="228" ht="12.75">
      <c r="AE228" s="11"/>
    </row>
    <row r="229" ht="12.75">
      <c r="AE229" s="11"/>
    </row>
    <row r="230" ht="12.75">
      <c r="AE230" s="11"/>
    </row>
    <row r="231" ht="12.75">
      <c r="AE231" s="11"/>
    </row>
    <row r="232" ht="12.75">
      <c r="AE232" s="11"/>
    </row>
    <row r="233" ht="12.75">
      <c r="AE233" s="11"/>
    </row>
    <row r="234" ht="12.75">
      <c r="AE234" s="11"/>
    </row>
    <row r="235" ht="12.75">
      <c r="AE235" s="11"/>
    </row>
    <row r="236" ht="12.75">
      <c r="AE236" s="11"/>
    </row>
    <row r="237" ht="12.75">
      <c r="AE237" s="11"/>
    </row>
    <row r="238" ht="12.75">
      <c r="AE238" s="11"/>
    </row>
    <row r="239" ht="12.75">
      <c r="AE239" s="11"/>
    </row>
    <row r="240" ht="12.75">
      <c r="AE240" s="11"/>
    </row>
    <row r="241" ht="12.75">
      <c r="AE241" s="11"/>
    </row>
    <row r="242" ht="12.75">
      <c r="AE242" s="11"/>
    </row>
    <row r="243" ht="12.75">
      <c r="AE243" s="11"/>
    </row>
    <row r="244" ht="12.75">
      <c r="AE244" s="11"/>
    </row>
    <row r="245" ht="12.75">
      <c r="AE245" s="11"/>
    </row>
    <row r="246" ht="12.75">
      <c r="AE246" s="11"/>
    </row>
    <row r="247" ht="12.75">
      <c r="AE247" s="11"/>
    </row>
    <row r="248" ht="12.75">
      <c r="AE248" s="11"/>
    </row>
    <row r="249" ht="12.75">
      <c r="AE249" s="11"/>
    </row>
    <row r="250" ht="12.75">
      <c r="AE250" s="11"/>
    </row>
    <row r="251" ht="12.75">
      <c r="AE251" s="11"/>
    </row>
    <row r="252" ht="12.75">
      <c r="AE252" s="11"/>
    </row>
    <row r="253" ht="12.75">
      <c r="AE253" s="11"/>
    </row>
    <row r="254" ht="12.75">
      <c r="AE254" s="11"/>
    </row>
    <row r="255" ht="12.75">
      <c r="AE255" s="11"/>
    </row>
    <row r="256" ht="12.75">
      <c r="AE256" s="11"/>
    </row>
    <row r="257" ht="12.75">
      <c r="AE257" s="11"/>
    </row>
    <row r="258" ht="12.75">
      <c r="AE258" s="11"/>
    </row>
    <row r="259" ht="12.75">
      <c r="AE259" s="11"/>
    </row>
    <row r="260" ht="12.75">
      <c r="AE260" s="11"/>
    </row>
    <row r="261" ht="12.75">
      <c r="AE261" s="11"/>
    </row>
    <row r="262" ht="12.75">
      <c r="AE262" s="11"/>
    </row>
    <row r="263" ht="12.75">
      <c r="AE263" s="11"/>
    </row>
    <row r="264" ht="12.75">
      <c r="AE264" s="11"/>
    </row>
    <row r="265" ht="12.75">
      <c r="AE265" s="11"/>
    </row>
    <row r="266" ht="12.75">
      <c r="AE266" s="11"/>
    </row>
    <row r="267" ht="12.75">
      <c r="AE267" s="11"/>
    </row>
    <row r="268" ht="12.75">
      <c r="AE268" s="11"/>
    </row>
    <row r="269" ht="12.75">
      <c r="AE269" s="11"/>
    </row>
    <row r="270" ht="12.75">
      <c r="AE270" s="11"/>
    </row>
    <row r="271" ht="12.75">
      <c r="AE271" s="11"/>
    </row>
    <row r="272" ht="12.75">
      <c r="AE272" s="11"/>
    </row>
    <row r="273" ht="12.75">
      <c r="AE273" s="11"/>
    </row>
    <row r="274" ht="12.75">
      <c r="AE274" s="11"/>
    </row>
    <row r="275" ht="12.75">
      <c r="AE275" s="11"/>
    </row>
    <row r="276" ht="12.75">
      <c r="AE276" s="11"/>
    </row>
    <row r="277" ht="12.75">
      <c r="AE277" s="11"/>
    </row>
    <row r="278" ht="12.75">
      <c r="AE278" s="11"/>
    </row>
    <row r="279" ht="12.75">
      <c r="AE279" s="11"/>
    </row>
    <row r="280" ht="12.75">
      <c r="AE280" s="11"/>
    </row>
    <row r="281" ht="12.75">
      <c r="AE281" s="11"/>
    </row>
    <row r="282" ht="12.75">
      <c r="AE282" s="11"/>
    </row>
    <row r="283" ht="12.75">
      <c r="AE283" s="11"/>
    </row>
    <row r="284" ht="12.75">
      <c r="AE284" s="11"/>
    </row>
    <row r="285" ht="12.75">
      <c r="AE285" s="11"/>
    </row>
    <row r="286" ht="12.75">
      <c r="AE286" s="11"/>
    </row>
    <row r="287" ht="12.75">
      <c r="AE287" s="1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2022-05-06T08:20:56Z</cp:lastPrinted>
  <dcterms:created xsi:type="dcterms:W3CDTF">2016-12-02T20:29:28Z</dcterms:created>
  <dcterms:modified xsi:type="dcterms:W3CDTF">2022-09-04T07:26:08Z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